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6380" windowHeight="8190" tabRatio="991"/>
  </bookViews>
  <sheets>
    <sheet name="Lisez moi" sheetId="1" r:id="rId1"/>
    <sheet name="CR p1 identification" sheetId="2" r:id="rId2"/>
    <sheet name="CR p2-Activité Périscolaire" sheetId="3" r:id="rId3"/>
    <sheet name="CR p3 Choix option + Activité E" sheetId="4" r:id="rId4"/>
    <sheet name="CR p4 Activité Extra PV+SEJ" sheetId="5" r:id="rId5"/>
    <sheet name="CR p5 Activité Extra Vac Eté+SE" sheetId="6" r:id="rId6"/>
    <sheet name="CR p6 Aide locale &quot;bonification" sheetId="7" r:id="rId7"/>
    <sheet name="CR p7 Données financières" sheetId="8" r:id="rId8"/>
    <sheet name="CR p8 Récapitulatif Activité Ex" sheetId="9" r:id="rId9"/>
    <sheet name="CR p9 Détail charges personnel" sheetId="10" r:id="rId10"/>
    <sheet name="CR p10 Mises à dispo" sheetId="11" r:id="rId11"/>
    <sheet name="CR p11 Détail amortissement" sheetId="12" r:id="rId12"/>
    <sheet name="CR p12 Données annuelles équipe" sheetId="13" r:id="rId13"/>
    <sheet name="CR p13 Attestation bordereaux  " sheetId="14" r:id="rId14"/>
    <sheet name="CR p14 Exemp bordx présences" sheetId="15" r:id="rId15"/>
  </sheets>
  <definedNames>
    <definedName name="Excel_BuiltIn_Print_Area" localSheetId="2">'CR p2-Activité Périscolaire'!$A$1:$N$71</definedName>
    <definedName name="Excel_BuiltIn_Print_Area" localSheetId="3">'CR p3 Choix option + Activité E'!$A$1:$N$52</definedName>
    <definedName name="Excel_BuiltIn_Print_Area" localSheetId="7">'CR p7 Données financières'!$A$1:$I$128</definedName>
    <definedName name="Excel_BuiltIn_Print_Area" localSheetId="8">'CR p8 Récapitulatif Activité Ex'!$A$1:$H$60</definedName>
    <definedName name="Options">'CR p3 Choix option + Activité E'!$A$56:$A$63</definedName>
    <definedName name="wrn_clsh_" localSheetId="13">NA()</definedName>
    <definedName name="wrn_clsh_" localSheetId="14">NA()</definedName>
    <definedName name="wrn_clsh_" localSheetId="7">NA()</definedName>
    <definedName name="wrn_clsh_">NA()</definedName>
    <definedName name="_xlnm.Print_Area" localSheetId="1">'CR p1 identification'!$A$1:$H$69</definedName>
    <definedName name="_xlnm.Print_Area" localSheetId="2">'CR p2-Activité Périscolaire'!$A$1:$L$70</definedName>
    <definedName name="_xlnm.Print_Area" localSheetId="3">'CR p3 Choix option + Activité E'!$A$1:$M$52</definedName>
    <definedName name="_xlnm.Print_Area" localSheetId="4">'CR p4 Activité Extra PV+SEJ'!$A$1:$S$37</definedName>
    <definedName name="_xlnm.Print_Area" localSheetId="5">'CR p5 Activité Extra Vac Eté+SE'!$A$1:$S$38</definedName>
    <definedName name="_xlnm.Print_Area" localSheetId="6">'CR p6 Aide locale "bonification'!$A$1:$K$56</definedName>
    <definedName name="_xlnm.Print_Area" localSheetId="7">'CR p7 Données financières'!$A$1:$I$67</definedName>
    <definedName name="_xlnm.Print_Area" localSheetId="8">'CR p8 Récapitulatif Activité Ex'!$A$1:$H$79</definedName>
  </definedNames>
  <calcPr calcId="145621"/>
</workbook>
</file>

<file path=xl/calcChain.xml><?xml version="1.0" encoding="utf-8"?>
<calcChain xmlns="http://schemas.openxmlformats.org/spreadsheetml/2006/main">
  <c r="A49" i="2" l="1"/>
  <c r="A50" i="2"/>
  <c r="B4" i="11"/>
  <c r="G4" i="11"/>
  <c r="G5" i="11"/>
  <c r="G31" i="11"/>
  <c r="G54" i="11"/>
  <c r="G53" i="11"/>
  <c r="D4" i="12"/>
  <c r="D5" i="12"/>
  <c r="D6" i="12"/>
  <c r="C21" i="12"/>
  <c r="G5" i="13"/>
  <c r="G6" i="13"/>
  <c r="G7" i="13"/>
  <c r="B12" i="13"/>
  <c r="B16" i="13"/>
  <c r="B20" i="13"/>
  <c r="F28" i="13"/>
  <c r="F36" i="13"/>
  <c r="G6" i="14"/>
  <c r="D7" i="14"/>
  <c r="G7" i="14"/>
  <c r="B13" i="14"/>
  <c r="E13" i="14"/>
  <c r="E14" i="14"/>
  <c r="D33" i="15"/>
  <c r="E33" i="15"/>
  <c r="F33" i="15"/>
  <c r="G33" i="15"/>
  <c r="H33" i="15"/>
  <c r="I33" i="15"/>
  <c r="C4" i="3"/>
  <c r="A5" i="3"/>
  <c r="C5" i="3"/>
  <c r="F25" i="3"/>
  <c r="I25" i="3"/>
  <c r="L25" i="3"/>
  <c r="L31" i="3"/>
  <c r="E70" i="3"/>
  <c r="K25" i="3"/>
  <c r="K31" i="3"/>
  <c r="F26" i="3"/>
  <c r="I26" i="3"/>
  <c r="L26" i="3"/>
  <c r="K26" i="3"/>
  <c r="K32" i="3"/>
  <c r="F27" i="3"/>
  <c r="I27" i="3"/>
  <c r="K27" i="3"/>
  <c r="F28" i="3"/>
  <c r="I28" i="3"/>
  <c r="L28" i="3"/>
  <c r="K28" i="3"/>
  <c r="F29" i="3"/>
  <c r="I29" i="3"/>
  <c r="L29" i="3"/>
  <c r="L32" i="3"/>
  <c r="K29" i="3"/>
  <c r="F30" i="3"/>
  <c r="I30" i="3"/>
  <c r="L30" i="3"/>
  <c r="K30" i="3"/>
  <c r="H31" i="3"/>
  <c r="H32" i="3"/>
  <c r="H67" i="3"/>
  <c r="H33" i="3"/>
  <c r="F34" i="3"/>
  <c r="I34" i="3"/>
  <c r="K34" i="3"/>
  <c r="L34" i="3"/>
  <c r="F35" i="3"/>
  <c r="I35" i="3"/>
  <c r="K35" i="3"/>
  <c r="L35" i="3"/>
  <c r="F36" i="3"/>
  <c r="I36" i="3"/>
  <c r="K36" i="3"/>
  <c r="L36" i="3"/>
  <c r="L42" i="3"/>
  <c r="F37" i="3"/>
  <c r="I37" i="3"/>
  <c r="K37" i="3"/>
  <c r="L37" i="3"/>
  <c r="F38" i="3"/>
  <c r="I38" i="3"/>
  <c r="K38" i="3"/>
  <c r="L38" i="3"/>
  <c r="F39" i="3"/>
  <c r="I39" i="3"/>
  <c r="K39" i="3"/>
  <c r="L39" i="3"/>
  <c r="H40" i="3"/>
  <c r="I40" i="3"/>
  <c r="K40" i="3"/>
  <c r="J40" i="3"/>
  <c r="H41" i="3"/>
  <c r="I41" i="3"/>
  <c r="K41" i="3"/>
  <c r="J41" i="3"/>
  <c r="H42" i="3"/>
  <c r="I42" i="3"/>
  <c r="F43" i="3"/>
  <c r="I43" i="3"/>
  <c r="I49" i="3"/>
  <c r="K43" i="3"/>
  <c r="F44" i="3"/>
  <c r="I44" i="3"/>
  <c r="K44" i="3"/>
  <c r="L44" i="3"/>
  <c r="F45" i="3"/>
  <c r="I45" i="3"/>
  <c r="K45" i="3"/>
  <c r="L45" i="3"/>
  <c r="L51" i="3"/>
  <c r="F46" i="3"/>
  <c r="I46" i="3"/>
  <c r="L46" i="3"/>
  <c r="K46" i="3"/>
  <c r="F47" i="3"/>
  <c r="I47" i="3"/>
  <c r="L47" i="3"/>
  <c r="K47" i="3"/>
  <c r="F48" i="3"/>
  <c r="I48" i="3"/>
  <c r="I51" i="3"/>
  <c r="K48" i="3"/>
  <c r="L48" i="3"/>
  <c r="H49" i="3"/>
  <c r="K49" i="3"/>
  <c r="J49" i="3"/>
  <c r="H50" i="3"/>
  <c r="K50" i="3"/>
  <c r="J50" i="3"/>
  <c r="H51" i="3"/>
  <c r="K51" i="3"/>
  <c r="J51" i="3"/>
  <c r="F52" i="3"/>
  <c r="I52" i="3"/>
  <c r="K52" i="3"/>
  <c r="F53" i="3"/>
  <c r="I53" i="3"/>
  <c r="K53" i="3"/>
  <c r="F54" i="3"/>
  <c r="I54" i="3"/>
  <c r="L54" i="3"/>
  <c r="K54" i="3"/>
  <c r="F55" i="3"/>
  <c r="I55" i="3"/>
  <c r="L55" i="3"/>
  <c r="K55" i="3"/>
  <c r="H56" i="3"/>
  <c r="K56" i="3"/>
  <c r="J56" i="3"/>
  <c r="H57" i="3"/>
  <c r="K57" i="3"/>
  <c r="J57" i="3"/>
  <c r="F58" i="3"/>
  <c r="I58" i="3"/>
  <c r="K58" i="3"/>
  <c r="L58" i="3"/>
  <c r="F59" i="3"/>
  <c r="I59" i="3"/>
  <c r="K59" i="3"/>
  <c r="L59" i="3"/>
  <c r="F60" i="3"/>
  <c r="I60" i="3"/>
  <c r="K60" i="3"/>
  <c r="L60" i="3"/>
  <c r="F61" i="3"/>
  <c r="I61" i="3"/>
  <c r="K61" i="3"/>
  <c r="L61" i="3"/>
  <c r="H62" i="3"/>
  <c r="I62" i="3"/>
  <c r="K62" i="3"/>
  <c r="J62" i="3"/>
  <c r="H63" i="3"/>
  <c r="I63" i="3"/>
  <c r="K63" i="3"/>
  <c r="J63" i="3"/>
  <c r="H66" i="3"/>
  <c r="H69" i="3"/>
  <c r="C53" i="9"/>
  <c r="H68" i="3"/>
  <c r="L4" i="4"/>
  <c r="J5" i="4"/>
  <c r="L5" i="4"/>
  <c r="C6" i="4"/>
  <c r="L30" i="4"/>
  <c r="F17" i="4"/>
  <c r="I17" i="4"/>
  <c r="S17" i="4"/>
  <c r="S23" i="4"/>
  <c r="T17" i="4"/>
  <c r="F18" i="4"/>
  <c r="I18" i="4"/>
  <c r="S18" i="4"/>
  <c r="M18" i="4"/>
  <c r="M24" i="4"/>
  <c r="T18" i="4"/>
  <c r="T24" i="4"/>
  <c r="F19" i="4"/>
  <c r="I19" i="4"/>
  <c r="S19" i="4"/>
  <c r="T19" i="4"/>
  <c r="F20" i="4"/>
  <c r="I20" i="4"/>
  <c r="M20" i="4"/>
  <c r="S20" i="4"/>
  <c r="T20" i="4"/>
  <c r="T23" i="4"/>
  <c r="F21" i="4"/>
  <c r="I21" i="4"/>
  <c r="M21" i="4"/>
  <c r="S21" i="4"/>
  <c r="S24" i="4"/>
  <c r="T21" i="4"/>
  <c r="F22" i="4"/>
  <c r="I22" i="4"/>
  <c r="M22" i="4"/>
  <c r="S22" i="4"/>
  <c r="T22" i="4"/>
  <c r="T25" i="4"/>
  <c r="K25" i="4"/>
  <c r="H23" i="4"/>
  <c r="H24" i="4"/>
  <c r="H25" i="4"/>
  <c r="S25" i="4"/>
  <c r="F26" i="4"/>
  <c r="I26" i="4"/>
  <c r="S26" i="4"/>
  <c r="T26" i="4"/>
  <c r="F27" i="4"/>
  <c r="I27" i="4"/>
  <c r="S27" i="4"/>
  <c r="T27" i="4"/>
  <c r="T33" i="4"/>
  <c r="K33" i="4"/>
  <c r="F28" i="4"/>
  <c r="I28" i="4"/>
  <c r="S28" i="4"/>
  <c r="T28" i="4"/>
  <c r="F29" i="4"/>
  <c r="I29" i="4"/>
  <c r="M29" i="4"/>
  <c r="S29" i="4"/>
  <c r="T29" i="4"/>
  <c r="T32" i="4"/>
  <c r="K32" i="4"/>
  <c r="F30" i="4"/>
  <c r="I30" i="4"/>
  <c r="M30" i="4"/>
  <c r="S30" i="4"/>
  <c r="T30" i="4"/>
  <c r="F31" i="4"/>
  <c r="I31" i="4"/>
  <c r="S31" i="4"/>
  <c r="M31" i="4"/>
  <c r="T31" i="4"/>
  <c r="T34" i="4"/>
  <c r="K34" i="4"/>
  <c r="H32" i="4"/>
  <c r="S32" i="4"/>
  <c r="J32" i="4"/>
  <c r="H33" i="4"/>
  <c r="S33" i="4"/>
  <c r="J33" i="4"/>
  <c r="H34" i="4"/>
  <c r="S34" i="4"/>
  <c r="J34" i="4"/>
  <c r="F35" i="4"/>
  <c r="I35" i="4"/>
  <c r="S35" i="4"/>
  <c r="T35" i="4"/>
  <c r="F36" i="4"/>
  <c r="I36" i="4"/>
  <c r="S36" i="4"/>
  <c r="M36" i="4"/>
  <c r="M42" i="4"/>
  <c r="T36" i="4"/>
  <c r="T42" i="4"/>
  <c r="K42" i="4"/>
  <c r="F37" i="4"/>
  <c r="I37" i="4"/>
  <c r="S37" i="4"/>
  <c r="T37" i="4"/>
  <c r="F38" i="4"/>
  <c r="I38" i="4"/>
  <c r="M38" i="4"/>
  <c r="S38" i="4"/>
  <c r="T38" i="4"/>
  <c r="T41" i="4"/>
  <c r="K41" i="4"/>
  <c r="F39" i="4"/>
  <c r="I39" i="4"/>
  <c r="M39" i="4"/>
  <c r="S39" i="4"/>
  <c r="S42" i="4"/>
  <c r="J42" i="4"/>
  <c r="T39" i="4"/>
  <c r="F40" i="4"/>
  <c r="I40" i="4"/>
  <c r="M40" i="4"/>
  <c r="S40" i="4"/>
  <c r="T40" i="4"/>
  <c r="T43" i="4"/>
  <c r="K43" i="4"/>
  <c r="H41" i="4"/>
  <c r="H46" i="4"/>
  <c r="S41" i="4"/>
  <c r="J41" i="4"/>
  <c r="H42" i="4"/>
  <c r="H43" i="4"/>
  <c r="S43" i="4"/>
  <c r="J43" i="4"/>
  <c r="H47" i="4"/>
  <c r="H48" i="4"/>
  <c r="H49" i="4"/>
  <c r="S1" i="5"/>
  <c r="Q2" i="5"/>
  <c r="S2" i="5"/>
  <c r="A3" i="5"/>
  <c r="G7" i="5"/>
  <c r="F7" i="5"/>
  <c r="U7" i="5"/>
  <c r="W7" i="5"/>
  <c r="X7" i="5"/>
  <c r="Y7" i="5"/>
  <c r="Y15" i="5"/>
  <c r="Z7" i="5"/>
  <c r="G8" i="5"/>
  <c r="F8" i="5"/>
  <c r="W8" i="5"/>
  <c r="X8" i="5"/>
  <c r="X15" i="5"/>
  <c r="Y8" i="5"/>
  <c r="Z8" i="5"/>
  <c r="G9" i="5"/>
  <c r="F9" i="5"/>
  <c r="U9" i="5"/>
  <c r="W9" i="5"/>
  <c r="X9" i="5"/>
  <c r="Y9" i="5"/>
  <c r="Z9" i="5"/>
  <c r="G10" i="5"/>
  <c r="F10" i="5"/>
  <c r="W10" i="5"/>
  <c r="X10" i="5"/>
  <c r="Y10" i="5"/>
  <c r="Z10" i="5"/>
  <c r="G11" i="5"/>
  <c r="F11" i="5"/>
  <c r="U11" i="5"/>
  <c r="W11" i="5"/>
  <c r="X11" i="5"/>
  <c r="Y11" i="5"/>
  <c r="Z11" i="5"/>
  <c r="G12" i="5"/>
  <c r="F12" i="5"/>
  <c r="W12" i="5"/>
  <c r="X12" i="5"/>
  <c r="Y12" i="5"/>
  <c r="Z12" i="5"/>
  <c r="G13" i="5"/>
  <c r="F13" i="5"/>
  <c r="U13" i="5"/>
  <c r="W13" i="5"/>
  <c r="X13" i="5"/>
  <c r="Y13" i="5"/>
  <c r="Z13" i="5"/>
  <c r="G14" i="5"/>
  <c r="F14" i="5"/>
  <c r="W14" i="5"/>
  <c r="X14" i="5"/>
  <c r="Y14" i="5"/>
  <c r="Z14" i="5"/>
  <c r="N17" i="5"/>
  <c r="F21" i="5"/>
  <c r="I21" i="5"/>
  <c r="O21" i="5"/>
  <c r="O33" i="5"/>
  <c r="R21" i="5"/>
  <c r="F22" i="5"/>
  <c r="I22" i="5"/>
  <c r="P22" i="5"/>
  <c r="M22" i="5"/>
  <c r="R22" i="5"/>
  <c r="F23" i="5"/>
  <c r="I23" i="5"/>
  <c r="N23" i="5"/>
  <c r="M23" i="5"/>
  <c r="R23" i="5"/>
  <c r="F24" i="5"/>
  <c r="I24" i="5"/>
  <c r="M24" i="5"/>
  <c r="O24" i="5"/>
  <c r="Y24" i="5"/>
  <c r="F25" i="5"/>
  <c r="I25" i="5"/>
  <c r="M25" i="5"/>
  <c r="O25" i="5"/>
  <c r="F26" i="5"/>
  <c r="I26" i="5"/>
  <c r="O26" i="5"/>
  <c r="M26" i="5"/>
  <c r="N26" i="5"/>
  <c r="P26" i="5"/>
  <c r="R26" i="5"/>
  <c r="F27" i="5"/>
  <c r="I27" i="5"/>
  <c r="N27" i="5"/>
  <c r="M27" i="5"/>
  <c r="P27" i="5"/>
  <c r="F28" i="5"/>
  <c r="I28" i="5"/>
  <c r="M28" i="5"/>
  <c r="P28" i="5"/>
  <c r="F29" i="5"/>
  <c r="I29" i="5"/>
  <c r="M29" i="5"/>
  <c r="O29" i="5"/>
  <c r="Y29" i="5"/>
  <c r="F30" i="5"/>
  <c r="I30" i="5"/>
  <c r="M30" i="5"/>
  <c r="N30" i="5"/>
  <c r="R30" i="5"/>
  <c r="F31" i="5"/>
  <c r="I31" i="5"/>
  <c r="N31" i="5"/>
  <c r="M31" i="5"/>
  <c r="P31" i="5"/>
  <c r="F32" i="5"/>
  <c r="I32" i="5"/>
  <c r="M32" i="5"/>
  <c r="Y32" i="5"/>
  <c r="I33" i="5"/>
  <c r="I36" i="5"/>
  <c r="K37" i="5"/>
  <c r="M33" i="5"/>
  <c r="D34" i="5"/>
  <c r="M34" i="5"/>
  <c r="M35" i="5"/>
  <c r="M36" i="5"/>
  <c r="S1" i="6"/>
  <c r="Q2" i="6"/>
  <c r="S2" i="6"/>
  <c r="A3" i="6"/>
  <c r="G7" i="6"/>
  <c r="F7" i="6"/>
  <c r="T7" i="6"/>
  <c r="S7" i="6"/>
  <c r="U7" i="6"/>
  <c r="W7" i="6"/>
  <c r="X7" i="6"/>
  <c r="Y7" i="6"/>
  <c r="Z7" i="6"/>
  <c r="G8" i="6"/>
  <c r="F8" i="6"/>
  <c r="T8" i="6"/>
  <c r="S8" i="6"/>
  <c r="W8" i="6"/>
  <c r="X8" i="6"/>
  <c r="Y8" i="6"/>
  <c r="Y22" i="6"/>
  <c r="Z8" i="6"/>
  <c r="G9" i="6"/>
  <c r="F9" i="6"/>
  <c r="T9" i="6"/>
  <c r="W9" i="6"/>
  <c r="X9" i="6"/>
  <c r="Y9" i="6"/>
  <c r="Z9" i="6"/>
  <c r="G10" i="6"/>
  <c r="F10" i="6"/>
  <c r="T10" i="6"/>
  <c r="W10" i="6"/>
  <c r="X10" i="6"/>
  <c r="Y10" i="6"/>
  <c r="Z10" i="6"/>
  <c r="G11" i="6"/>
  <c r="F11" i="6"/>
  <c r="T11" i="6"/>
  <c r="S11" i="6"/>
  <c r="U11" i="6"/>
  <c r="W11" i="6"/>
  <c r="X11" i="6"/>
  <c r="Y11" i="6"/>
  <c r="Z11" i="6"/>
  <c r="G12" i="6"/>
  <c r="F12" i="6"/>
  <c r="T12" i="6"/>
  <c r="S12" i="6"/>
  <c r="W12" i="6"/>
  <c r="X12" i="6"/>
  <c r="Y12" i="6"/>
  <c r="Z12" i="6"/>
  <c r="G13" i="6"/>
  <c r="F13" i="6"/>
  <c r="T13" i="6"/>
  <c r="W13" i="6"/>
  <c r="X13" i="6"/>
  <c r="Y13" i="6"/>
  <c r="Z13" i="6"/>
  <c r="G14" i="6"/>
  <c r="F14" i="6"/>
  <c r="T14" i="6"/>
  <c r="W14" i="6"/>
  <c r="X14" i="6"/>
  <c r="Y14" i="6"/>
  <c r="Z14" i="6"/>
  <c r="G15" i="6"/>
  <c r="F15" i="6"/>
  <c r="T15" i="6"/>
  <c r="S15" i="6"/>
  <c r="U15" i="6"/>
  <c r="W15" i="6"/>
  <c r="X15" i="6"/>
  <c r="Y15" i="6"/>
  <c r="Z15" i="6"/>
  <c r="G16" i="6"/>
  <c r="F16" i="6"/>
  <c r="T16" i="6"/>
  <c r="S16" i="6"/>
  <c r="W16" i="6"/>
  <c r="X16" i="6"/>
  <c r="Y16" i="6"/>
  <c r="Z16" i="6"/>
  <c r="G17" i="6"/>
  <c r="F17" i="6"/>
  <c r="T17" i="6"/>
  <c r="W17" i="6"/>
  <c r="X17" i="6"/>
  <c r="Y17" i="6"/>
  <c r="Z17" i="6"/>
  <c r="G18" i="6"/>
  <c r="F18" i="6"/>
  <c r="T18" i="6"/>
  <c r="W18" i="6"/>
  <c r="X18" i="6"/>
  <c r="Y18" i="6"/>
  <c r="Z18" i="6"/>
  <c r="G19" i="6"/>
  <c r="F19" i="6"/>
  <c r="T19" i="6"/>
  <c r="S19" i="6"/>
  <c r="U19" i="6"/>
  <c r="V19" i="6"/>
  <c r="W19" i="6"/>
  <c r="X19" i="6"/>
  <c r="Y19" i="6"/>
  <c r="Z19" i="6"/>
  <c r="G20" i="6"/>
  <c r="F20" i="6"/>
  <c r="R20" i="6"/>
  <c r="T20" i="6"/>
  <c r="U20" i="6"/>
  <c r="V20" i="6"/>
  <c r="W20" i="6"/>
  <c r="X20" i="6"/>
  <c r="Y20" i="6"/>
  <c r="Z20" i="6"/>
  <c r="G21" i="6"/>
  <c r="F21" i="6"/>
  <c r="R21" i="6"/>
  <c r="T21" i="6"/>
  <c r="Q21" i="6"/>
  <c r="U21" i="6"/>
  <c r="V21" i="6"/>
  <c r="W21" i="6"/>
  <c r="X21" i="6"/>
  <c r="Y21" i="6"/>
  <c r="Z21" i="6"/>
  <c r="W22" i="6"/>
  <c r="N24" i="6"/>
  <c r="F28" i="6"/>
  <c r="I28" i="6"/>
  <c r="O28" i="6"/>
  <c r="F29" i="6"/>
  <c r="I29" i="6"/>
  <c r="F30" i="6"/>
  <c r="I30" i="6"/>
  <c r="P30" i="6"/>
  <c r="N30" i="6"/>
  <c r="R30" i="6"/>
  <c r="F31" i="6"/>
  <c r="I31" i="6"/>
  <c r="F32" i="6"/>
  <c r="I32" i="6"/>
  <c r="N32" i="6"/>
  <c r="F33" i="6"/>
  <c r="I33" i="6"/>
  <c r="O33" i="6"/>
  <c r="N33" i="6"/>
  <c r="R33" i="6"/>
  <c r="M34" i="6"/>
  <c r="D35" i="6"/>
  <c r="M35" i="6"/>
  <c r="M36" i="6"/>
  <c r="N36" i="6"/>
  <c r="M37" i="6"/>
  <c r="A8" i="7"/>
  <c r="F42" i="7"/>
  <c r="A15" i="7"/>
  <c r="A19" i="7"/>
  <c r="A26" i="7"/>
  <c r="A33" i="7"/>
  <c r="A37" i="7"/>
  <c r="F44" i="7"/>
  <c r="F43" i="7"/>
  <c r="I2" i="8"/>
  <c r="G3" i="8"/>
  <c r="L40" i="8"/>
  <c r="I3" i="8"/>
  <c r="H4" i="8"/>
  <c r="H5" i="8"/>
  <c r="H8" i="8"/>
  <c r="H9" i="8"/>
  <c r="H11" i="8"/>
  <c r="H12" i="8"/>
  <c r="H13" i="8"/>
  <c r="F13" i="8"/>
  <c r="G13" i="8"/>
  <c r="G31" i="8"/>
  <c r="G36" i="8"/>
  <c r="H15" i="8"/>
  <c r="H16" i="8"/>
  <c r="H17" i="8"/>
  <c r="F17" i="8"/>
  <c r="G17" i="8"/>
  <c r="H19" i="8"/>
  <c r="H20" i="8"/>
  <c r="H21" i="8"/>
  <c r="F22" i="8"/>
  <c r="G22" i="8"/>
  <c r="H22" i="8"/>
  <c r="H23" i="8"/>
  <c r="H24" i="8"/>
  <c r="H25" i="8"/>
  <c r="H27" i="8"/>
  <c r="H28" i="8"/>
  <c r="F29" i="8"/>
  <c r="G29" i="8"/>
  <c r="H29" i="8"/>
  <c r="H30" i="8"/>
  <c r="H31" i="8"/>
  <c r="H36" i="8"/>
  <c r="H33" i="8"/>
  <c r="H34" i="8"/>
  <c r="F35" i="8"/>
  <c r="G35" i="8"/>
  <c r="G58" i="8"/>
  <c r="G59" i="8"/>
  <c r="D63" i="9"/>
  <c r="H40" i="8"/>
  <c r="M40" i="8"/>
  <c r="N40" i="8"/>
  <c r="H41" i="8"/>
  <c r="H42" i="8"/>
  <c r="E27" i="9"/>
  <c r="E34" i="9"/>
  <c r="E31" i="9"/>
  <c r="E28" i="9"/>
  <c r="E32" i="9"/>
  <c r="E35" i="9"/>
  <c r="E47" i="9"/>
  <c r="E48" i="9"/>
  <c r="E49" i="9"/>
  <c r="N42" i="8"/>
  <c r="H43" i="8"/>
  <c r="H44" i="8"/>
  <c r="K44" i="8"/>
  <c r="H45" i="8"/>
  <c r="H46" i="8"/>
  <c r="H47" i="8"/>
  <c r="D47" i="9"/>
  <c r="G47" i="9"/>
  <c r="G49" i="9"/>
  <c r="D48" i="9"/>
  <c r="G48" i="9"/>
  <c r="H49" i="8"/>
  <c r="H50" i="8"/>
  <c r="H51" i="8"/>
  <c r="H52" i="8"/>
  <c r="H53" i="8"/>
  <c r="H54" i="8"/>
  <c r="H55" i="8"/>
  <c r="H56" i="8"/>
  <c r="G57" i="8"/>
  <c r="F58" i="8"/>
  <c r="H58" i="8"/>
  <c r="H2" i="9"/>
  <c r="B3" i="9"/>
  <c r="F3" i="9"/>
  <c r="H3" i="9"/>
  <c r="B4" i="9"/>
  <c r="C11" i="9"/>
  <c r="C12" i="9"/>
  <c r="C13" i="9"/>
  <c r="C14" i="9"/>
  <c r="C15" i="9"/>
  <c r="C16" i="9"/>
  <c r="C17" i="9"/>
  <c r="C18" i="9"/>
  <c r="C26" i="9"/>
  <c r="C19" i="9"/>
  <c r="C20" i="9"/>
  <c r="C21" i="9"/>
  <c r="D21" i="9"/>
  <c r="C22" i="9"/>
  <c r="C27" i="9"/>
  <c r="C34" i="9"/>
  <c r="C28" i="9"/>
  <c r="C29" i="9"/>
  <c r="C36" i="9"/>
  <c r="C31" i="9"/>
  <c r="C32" i="9"/>
  <c r="E33" i="9"/>
  <c r="C35" i="9"/>
  <c r="C47" i="9"/>
  <c r="H47" i="9"/>
  <c r="C48" i="9"/>
  <c r="H48" i="9"/>
  <c r="C49" i="9"/>
  <c r="D49" i="9"/>
  <c r="C51" i="9"/>
  <c r="C52" i="9"/>
  <c r="B61" i="9"/>
  <c r="D61" i="9"/>
  <c r="F61" i="9"/>
  <c r="F65" i="9"/>
  <c r="AG5" i="10"/>
  <c r="AG7" i="10"/>
  <c r="AG8" i="10"/>
  <c r="AF12" i="10"/>
  <c r="AF14" i="10"/>
  <c r="AF16" i="10"/>
  <c r="AF18" i="10"/>
  <c r="AF20" i="10"/>
  <c r="AF22" i="10"/>
  <c r="AF24" i="10"/>
  <c r="AF26" i="10"/>
  <c r="AF28" i="10"/>
  <c r="AF30" i="10"/>
  <c r="AF32" i="10"/>
  <c r="AF34" i="10"/>
  <c r="AF36" i="10"/>
  <c r="AF38" i="10"/>
  <c r="AF40" i="10"/>
  <c r="X42" i="10"/>
  <c r="AF42" i="10"/>
  <c r="AB42" i="10"/>
  <c r="N48" i="8"/>
  <c r="L52" i="8"/>
  <c r="B71" i="9"/>
  <c r="F67" i="9"/>
  <c r="H49" i="9"/>
  <c r="C37" i="9"/>
  <c r="M41" i="8"/>
  <c r="D62" i="9"/>
  <c r="D64" i="9"/>
  <c r="C33" i="9"/>
  <c r="F45" i="7"/>
  <c r="O29" i="6"/>
  <c r="R29" i="6"/>
  <c r="N29" i="6"/>
  <c r="N35" i="6"/>
  <c r="D20" i="9"/>
  <c r="I35" i="6"/>
  <c r="P29" i="6"/>
  <c r="P35" i="6"/>
  <c r="C24" i="9"/>
  <c r="C25" i="9"/>
  <c r="C23" i="9"/>
  <c r="H35" i="8"/>
  <c r="F31" i="8"/>
  <c r="F36" i="8"/>
  <c r="P31" i="6"/>
  <c r="N31" i="6"/>
  <c r="R31" i="6"/>
  <c r="O31" i="6"/>
  <c r="P32" i="6"/>
  <c r="U18" i="6"/>
  <c r="Q17" i="6"/>
  <c r="V17" i="6"/>
  <c r="R17" i="6"/>
  <c r="U14" i="6"/>
  <c r="Q13" i="6"/>
  <c r="V13" i="6"/>
  <c r="R13" i="6"/>
  <c r="U10" i="6"/>
  <c r="Q9" i="6"/>
  <c r="V9" i="6"/>
  <c r="R9" i="6"/>
  <c r="N32" i="5"/>
  <c r="R32" i="5"/>
  <c r="V14" i="5"/>
  <c r="S14" i="5"/>
  <c r="U14" i="5"/>
  <c r="T14" i="5"/>
  <c r="Q14" i="5"/>
  <c r="R14" i="5"/>
  <c r="V12" i="5"/>
  <c r="S12" i="5"/>
  <c r="U12" i="5"/>
  <c r="T12" i="5"/>
  <c r="Q12" i="5"/>
  <c r="R12" i="5"/>
  <c r="V10" i="5"/>
  <c r="S10" i="5"/>
  <c r="U10" i="5"/>
  <c r="T10" i="5"/>
  <c r="Q10" i="5"/>
  <c r="R10" i="5"/>
  <c r="V8" i="5"/>
  <c r="S8" i="5"/>
  <c r="U8" i="5"/>
  <c r="T8" i="5"/>
  <c r="Q8" i="5"/>
  <c r="R8" i="5"/>
  <c r="I36" i="6"/>
  <c r="P33" i="6"/>
  <c r="P36" i="6"/>
  <c r="O32" i="6"/>
  <c r="P28" i="6"/>
  <c r="P34" i="6"/>
  <c r="S20" i="6"/>
  <c r="S18" i="6"/>
  <c r="U17" i="6"/>
  <c r="Q16" i="6"/>
  <c r="V16" i="6"/>
  <c r="R16" i="6"/>
  <c r="S14" i="6"/>
  <c r="U13" i="6"/>
  <c r="Q12" i="6"/>
  <c r="V12" i="6"/>
  <c r="R12" i="6"/>
  <c r="S10" i="6"/>
  <c r="U9" i="6"/>
  <c r="Q8" i="6"/>
  <c r="V8" i="6"/>
  <c r="R8" i="6"/>
  <c r="X22" i="6"/>
  <c r="T22" i="6"/>
  <c r="P32" i="5"/>
  <c r="O28" i="5"/>
  <c r="Y28" i="5"/>
  <c r="N28" i="5"/>
  <c r="R28" i="5"/>
  <c r="N25" i="5"/>
  <c r="R25" i="5"/>
  <c r="P25" i="5"/>
  <c r="P34" i="5"/>
  <c r="I34" i="5"/>
  <c r="U15" i="5"/>
  <c r="L52" i="3"/>
  <c r="L56" i="3"/>
  <c r="I56" i="3"/>
  <c r="D31" i="9"/>
  <c r="F46" i="7"/>
  <c r="I34" i="6"/>
  <c r="I37" i="6"/>
  <c r="K38" i="6"/>
  <c r="R32" i="6"/>
  <c r="O30" i="6"/>
  <c r="S21" i="6"/>
  <c r="Q20" i="6"/>
  <c r="Q19" i="6"/>
  <c r="R19" i="6"/>
  <c r="S17" i="6"/>
  <c r="U16" i="6"/>
  <c r="Q15" i="6"/>
  <c r="V15" i="6"/>
  <c r="R15" i="6"/>
  <c r="S13" i="6"/>
  <c r="U12" i="6"/>
  <c r="Q11" i="6"/>
  <c r="V11" i="6"/>
  <c r="R11" i="6"/>
  <c r="S9" i="6"/>
  <c r="S22" i="6"/>
  <c r="U8" i="6"/>
  <c r="U22" i="6"/>
  <c r="Q7" i="6"/>
  <c r="V7" i="6"/>
  <c r="R7" i="6"/>
  <c r="F22" i="6"/>
  <c r="O32" i="5"/>
  <c r="O30" i="5"/>
  <c r="Y30" i="5"/>
  <c r="P30" i="5"/>
  <c r="N29" i="5"/>
  <c r="N35" i="5"/>
  <c r="D17" i="9"/>
  <c r="R29" i="5"/>
  <c r="P29" i="5"/>
  <c r="I35" i="5"/>
  <c r="Y25" i="5"/>
  <c r="N28" i="6"/>
  <c r="N34" i="6"/>
  <c r="R28" i="6"/>
  <c r="Q18" i="6"/>
  <c r="V18" i="6"/>
  <c r="R18" i="6"/>
  <c r="Q14" i="6"/>
  <c r="V14" i="6"/>
  <c r="R14" i="6"/>
  <c r="Q10" i="6"/>
  <c r="V10" i="6"/>
  <c r="R10" i="6"/>
  <c r="I33" i="4"/>
  <c r="M27" i="4"/>
  <c r="M33" i="4"/>
  <c r="J47" i="4"/>
  <c r="E12" i="9"/>
  <c r="J24" i="4"/>
  <c r="J46" i="4"/>
  <c r="J23" i="4"/>
  <c r="J31" i="3"/>
  <c r="K66" i="3"/>
  <c r="Y31" i="5"/>
  <c r="O31" i="5"/>
  <c r="Y27" i="5"/>
  <c r="O27" i="5"/>
  <c r="N24" i="5"/>
  <c r="R24" i="5"/>
  <c r="P23" i="5"/>
  <c r="P35" i="5"/>
  <c r="O22" i="5"/>
  <c r="V13" i="5"/>
  <c r="Q11" i="5"/>
  <c r="V11" i="5"/>
  <c r="V9" i="5"/>
  <c r="V7" i="5"/>
  <c r="M26" i="4"/>
  <c r="M32" i="4"/>
  <c r="I32" i="4"/>
  <c r="J48" i="4"/>
  <c r="E13" i="9"/>
  <c r="L63" i="3"/>
  <c r="L62" i="3"/>
  <c r="I57" i="3"/>
  <c r="D32" i="9"/>
  <c r="G32" i="9"/>
  <c r="H32" i="9"/>
  <c r="L53" i="3"/>
  <c r="L57" i="3"/>
  <c r="K42" i="3"/>
  <c r="J42" i="3"/>
  <c r="K67" i="3"/>
  <c r="J67" i="3"/>
  <c r="E51" i="9"/>
  <c r="G51" i="9"/>
  <c r="J32" i="3"/>
  <c r="R31" i="5"/>
  <c r="R27" i="5"/>
  <c r="Y26" i="5"/>
  <c r="P24" i="5"/>
  <c r="Y22" i="5"/>
  <c r="N22" i="5"/>
  <c r="N34" i="5"/>
  <c r="D16" i="9"/>
  <c r="F15" i="5"/>
  <c r="S13" i="5"/>
  <c r="S11" i="5"/>
  <c r="S9" i="5"/>
  <c r="S7" i="5"/>
  <c r="S15" i="5"/>
  <c r="M37" i="4"/>
  <c r="M43" i="4"/>
  <c r="I43" i="4"/>
  <c r="I42" i="4"/>
  <c r="K46" i="4"/>
  <c r="K23" i="4"/>
  <c r="M19" i="4"/>
  <c r="M25" i="4"/>
  <c r="I25" i="4"/>
  <c r="I24" i="4"/>
  <c r="I50" i="3"/>
  <c r="K33" i="3"/>
  <c r="R13" i="5"/>
  <c r="R11" i="5"/>
  <c r="R9" i="5"/>
  <c r="R7" i="5"/>
  <c r="K48" i="4"/>
  <c r="F13" i="9"/>
  <c r="M35" i="4"/>
  <c r="M41" i="4"/>
  <c r="I41" i="4"/>
  <c r="K24" i="4"/>
  <c r="K47" i="4"/>
  <c r="F12" i="9"/>
  <c r="M17" i="4"/>
  <c r="M23" i="4"/>
  <c r="H50" i="4"/>
  <c r="I23" i="4"/>
  <c r="L43" i="3"/>
  <c r="L49" i="3"/>
  <c r="I31" i="3"/>
  <c r="I66" i="3"/>
  <c r="L27" i="3"/>
  <c r="L33" i="3"/>
  <c r="I33" i="3"/>
  <c r="O23" i="5"/>
  <c r="O35" i="5"/>
  <c r="Y23" i="5"/>
  <c r="T13" i="5"/>
  <c r="Q13" i="5"/>
  <c r="T11" i="5"/>
  <c r="T9" i="5"/>
  <c r="Q9" i="5"/>
  <c r="W15" i="5"/>
  <c r="T7" i="5"/>
  <c r="M28" i="4"/>
  <c r="M34" i="4"/>
  <c r="I34" i="4"/>
  <c r="J25" i="4"/>
  <c r="L50" i="3"/>
  <c r="L41" i="3"/>
  <c r="L40" i="3"/>
  <c r="I32" i="3"/>
  <c r="F21" i="9"/>
  <c r="L36" i="6"/>
  <c r="E17" i="9"/>
  <c r="K35" i="5"/>
  <c r="J49" i="4"/>
  <c r="E14" i="9"/>
  <c r="E11" i="9"/>
  <c r="R22" i="6"/>
  <c r="C39" i="9"/>
  <c r="T15" i="5"/>
  <c r="I68" i="3"/>
  <c r="D52" i="9"/>
  <c r="D29" i="9"/>
  <c r="D36" i="9"/>
  <c r="I46" i="4"/>
  <c r="I47" i="4"/>
  <c r="D12" i="9"/>
  <c r="D24" i="9"/>
  <c r="K49" i="4"/>
  <c r="F14" i="9"/>
  <c r="F11" i="9"/>
  <c r="V15" i="5"/>
  <c r="O34" i="5"/>
  <c r="J66" i="3"/>
  <c r="N37" i="6"/>
  <c r="D22" i="9"/>
  <c r="D19" i="9"/>
  <c r="V22" i="6"/>
  <c r="F19" i="9"/>
  <c r="P37" i="6"/>
  <c r="F22" i="9"/>
  <c r="C41" i="9"/>
  <c r="C45" i="9"/>
  <c r="O34" i="6"/>
  <c r="Q7" i="5"/>
  <c r="Q15" i="5"/>
  <c r="L35" i="5"/>
  <c r="F17" i="9"/>
  <c r="F25" i="9"/>
  <c r="Q22" i="6"/>
  <c r="Q23" i="6"/>
  <c r="L41" i="8"/>
  <c r="B62" i="9"/>
  <c r="C40" i="9"/>
  <c r="C44" i="9"/>
  <c r="C55" i="9"/>
  <c r="I48" i="4"/>
  <c r="D13" i="9"/>
  <c r="D25" i="9"/>
  <c r="I67" i="3"/>
  <c r="D51" i="9"/>
  <c r="H51" i="9"/>
  <c r="D28" i="9"/>
  <c r="R15" i="5"/>
  <c r="K68" i="3"/>
  <c r="J68" i="3"/>
  <c r="E52" i="9"/>
  <c r="G52" i="9"/>
  <c r="H52" i="9"/>
  <c r="J33" i="3"/>
  <c r="E29" i="9"/>
  <c r="O36" i="6"/>
  <c r="G31" i="9"/>
  <c r="D33" i="9"/>
  <c r="L34" i="5"/>
  <c r="F16" i="9"/>
  <c r="F24" i="9"/>
  <c r="F20" i="9"/>
  <c r="L35" i="6"/>
  <c r="O35" i="6"/>
  <c r="C56" i="9"/>
  <c r="F40" i="9"/>
  <c r="F44" i="9"/>
  <c r="F55" i="9"/>
  <c r="F41" i="9"/>
  <c r="F45" i="9"/>
  <c r="F56" i="9"/>
  <c r="E36" i="9"/>
  <c r="G29" i="9"/>
  <c r="H29" i="9"/>
  <c r="E30" i="9"/>
  <c r="G28" i="9"/>
  <c r="H28" i="9"/>
  <c r="D35" i="9"/>
  <c r="L34" i="6"/>
  <c r="L37" i="6"/>
  <c r="K69" i="3"/>
  <c r="E20" i="9"/>
  <c r="K35" i="6"/>
  <c r="E21" i="9"/>
  <c r="E25" i="9"/>
  <c r="K36" i="6"/>
  <c r="H31" i="9"/>
  <c r="G33" i="9"/>
  <c r="H33" i="9"/>
  <c r="J69" i="3"/>
  <c r="E53" i="9"/>
  <c r="E66" i="8"/>
  <c r="E50" i="9"/>
  <c r="G50" i="9"/>
  <c r="D40" i="9"/>
  <c r="D44" i="9"/>
  <c r="D55" i="9"/>
  <c r="D41" i="9"/>
  <c r="D45" i="9"/>
  <c r="D56" i="9"/>
  <c r="Q16" i="5"/>
  <c r="K34" i="5"/>
  <c r="E16" i="9"/>
  <c r="E24" i="9"/>
  <c r="I49" i="4"/>
  <c r="D14" i="9"/>
  <c r="D11" i="9"/>
  <c r="C42" i="9"/>
  <c r="K34" i="6"/>
  <c r="K37" i="6"/>
  <c r="O37" i="6"/>
  <c r="E22" i="9"/>
  <c r="E19" i="9"/>
  <c r="D37" i="9"/>
  <c r="G35" i="9"/>
  <c r="G36" i="9"/>
  <c r="H36" i="9"/>
  <c r="E37" i="9"/>
  <c r="E44" i="9"/>
  <c r="E55" i="9"/>
  <c r="E40" i="9"/>
  <c r="E41" i="9"/>
  <c r="E45" i="9"/>
  <c r="E56" i="9"/>
  <c r="H35" i="9"/>
  <c r="G37" i="9"/>
  <c r="H37" i="9"/>
  <c r="K33" i="5"/>
  <c r="K36" i="5"/>
  <c r="E15" i="9"/>
  <c r="E23" i="9"/>
  <c r="O36" i="5"/>
  <c r="E18" i="9"/>
  <c r="N21" i="5"/>
  <c r="N33" i="5"/>
  <c r="Y21" i="5"/>
  <c r="P21" i="5"/>
  <c r="P33" i="5"/>
  <c r="E43" i="9"/>
  <c r="E54" i="9"/>
  <c r="E57" i="9"/>
  <c r="E38" i="9"/>
  <c r="I69" i="3"/>
  <c r="D53" i="9"/>
  <c r="D50" i="9"/>
  <c r="H50" i="9"/>
  <c r="C38" i="9"/>
  <c r="C43" i="9"/>
  <c r="G53" i="9"/>
  <c r="H53" i="9"/>
  <c r="D66" i="8"/>
  <c r="D27" i="9"/>
  <c r="C30" i="9"/>
  <c r="C50" i="9"/>
  <c r="L14" i="4"/>
  <c r="L37" i="4"/>
  <c r="C34" i="5"/>
  <c r="L26" i="4"/>
  <c r="L39" i="4"/>
  <c r="L28" i="4"/>
  <c r="L31" i="4"/>
  <c r="L22" i="4"/>
  <c r="L45" i="4"/>
  <c r="B8" i="9"/>
  <c r="L17" i="4"/>
  <c r="L38" i="4"/>
  <c r="L19" i="4"/>
  <c r="L25" i="4"/>
  <c r="L21" i="4"/>
  <c r="L20" i="4"/>
  <c r="L35" i="4"/>
  <c r="L41" i="4"/>
  <c r="L29" i="4"/>
  <c r="L40" i="4"/>
  <c r="L36" i="4"/>
  <c r="L27" i="4"/>
  <c r="L33" i="4"/>
  <c r="L18" i="4"/>
  <c r="C35" i="6"/>
  <c r="E26" i="9"/>
  <c r="E39" i="9"/>
  <c r="E42" i="9"/>
  <c r="F66" i="8"/>
  <c r="D15" i="9"/>
  <c r="D23" i="9"/>
  <c r="N36" i="5"/>
  <c r="D18" i="9"/>
  <c r="F15" i="9"/>
  <c r="F23" i="9"/>
  <c r="P36" i="5"/>
  <c r="F18" i="9"/>
  <c r="L33" i="5"/>
  <c r="L36" i="5"/>
  <c r="D34" i="9"/>
  <c r="D30" i="9"/>
  <c r="G27" i="9"/>
  <c r="C46" i="9"/>
  <c r="C54" i="9"/>
  <c r="C57" i="9"/>
  <c r="M42" i="8"/>
  <c r="M43" i="8"/>
  <c r="D65" i="9"/>
  <c r="D66" i="9"/>
  <c r="L34" i="4"/>
  <c r="L32" i="4"/>
  <c r="Q33" i="6"/>
  <c r="Q26" i="6"/>
  <c r="Q28" i="6"/>
  <c r="Q36" i="6"/>
  <c r="G21" i="9"/>
  <c r="H21" i="9"/>
  <c r="Q31" i="6"/>
  <c r="Q32" i="6"/>
  <c r="Q30" i="6"/>
  <c r="Q29" i="6"/>
  <c r="Q35" i="6"/>
  <c r="G20" i="9"/>
  <c r="H20" i="9"/>
  <c r="Q34" i="6"/>
  <c r="L43" i="4"/>
  <c r="L48" i="4"/>
  <c r="G13" i="9"/>
  <c r="L24" i="4"/>
  <c r="L42" i="4"/>
  <c r="L23" i="4"/>
  <c r="Q21" i="5"/>
  <c r="Q30" i="5"/>
  <c r="Q24" i="5"/>
  <c r="Q33" i="5"/>
  <c r="Q28" i="5"/>
  <c r="Q34" i="5"/>
  <c r="G16" i="9"/>
  <c r="H16" i="9"/>
  <c r="Q22" i="5"/>
  <c r="Q19" i="5"/>
  <c r="Q25" i="5"/>
  <c r="Q31" i="5"/>
  <c r="Q29" i="5"/>
  <c r="Q26" i="5"/>
  <c r="Q32" i="5"/>
  <c r="Q27" i="5"/>
  <c r="Q23" i="5"/>
  <c r="Q35" i="5"/>
  <c r="G17" i="9"/>
  <c r="H17" i="9"/>
  <c r="F39" i="9"/>
  <c r="F42" i="9"/>
  <c r="F43" i="9"/>
  <c r="F26" i="9"/>
  <c r="G66" i="8"/>
  <c r="B65" i="9"/>
  <c r="B66" i="9"/>
  <c r="L42" i="8"/>
  <c r="L43" i="8"/>
  <c r="E46" i="9"/>
  <c r="D39" i="9"/>
  <c r="D42" i="9"/>
  <c r="D26" i="9"/>
  <c r="H27" i="9"/>
  <c r="G30" i="9"/>
  <c r="H30" i="9"/>
  <c r="M46" i="8"/>
  <c r="I66" i="8"/>
  <c r="D43" i="9"/>
  <c r="D54" i="9"/>
  <c r="D57" i="9"/>
  <c r="D38" i="9"/>
  <c r="D46" i="9"/>
  <c r="G34" i="9"/>
  <c r="G25" i="9"/>
  <c r="H13" i="9"/>
  <c r="L47" i="4"/>
  <c r="G12" i="9"/>
  <c r="Q36" i="5"/>
  <c r="G18" i="9"/>
  <c r="H18" i="9"/>
  <c r="G15" i="9"/>
  <c r="L46" i="4"/>
  <c r="Q37" i="6"/>
  <c r="G22" i="9"/>
  <c r="H22" i="9"/>
  <c r="G19" i="9"/>
  <c r="H19" i="9"/>
  <c r="L46" i="8"/>
  <c r="H66" i="8"/>
  <c r="F46" i="9"/>
  <c r="F54" i="9"/>
  <c r="F57" i="9"/>
  <c r="G38" i="9"/>
  <c r="H34" i="9"/>
  <c r="H12" i="9"/>
  <c r="G24" i="9"/>
  <c r="G11" i="9"/>
  <c r="L49" i="4"/>
  <c r="G14" i="9"/>
  <c r="H14" i="9"/>
  <c r="F47" i="7"/>
  <c r="F48" i="7"/>
  <c r="H15" i="9"/>
  <c r="F54" i="7"/>
  <c r="F55" i="7"/>
  <c r="G41" i="9"/>
  <c r="H41" i="9"/>
  <c r="H25" i="9"/>
  <c r="G45" i="9"/>
  <c r="H38" i="9"/>
  <c r="M48" i="8"/>
  <c r="L51" i="8"/>
  <c r="D67" i="9"/>
  <c r="L58" i="8"/>
  <c r="B77" i="9"/>
  <c r="H11" i="9"/>
  <c r="G23" i="9"/>
  <c r="G44" i="9"/>
  <c r="H24" i="9"/>
  <c r="G40" i="9"/>
  <c r="H40" i="9"/>
  <c r="L57" i="8"/>
  <c r="B76" i="9"/>
  <c r="H45" i="9"/>
  <c r="G56" i="9"/>
  <c r="H56" i="9"/>
  <c r="B70" i="9"/>
  <c r="L53" i="8"/>
  <c r="B72" i="9"/>
  <c r="B78" i="9"/>
  <c r="H44" i="9"/>
  <c r="G55" i="9"/>
  <c r="H55" i="9"/>
  <c r="L59" i="8"/>
  <c r="F48" i="8"/>
  <c r="G39" i="9"/>
  <c r="G43" i="9"/>
  <c r="G26" i="9"/>
  <c r="H23" i="9"/>
  <c r="B67" i="9"/>
  <c r="G46" i="9"/>
  <c r="H46" i="9"/>
  <c r="L48" i="8"/>
  <c r="L50" i="8"/>
  <c r="B69" i="9"/>
  <c r="H26" i="9"/>
  <c r="G54" i="9"/>
  <c r="H43" i="9"/>
  <c r="G42" i="9"/>
  <c r="H42" i="9"/>
  <c r="H39" i="9"/>
  <c r="H48" i="8"/>
  <c r="H57" i="8"/>
  <c r="H59" i="8"/>
  <c r="F61" i="8"/>
  <c r="F57" i="8"/>
  <c r="F59" i="8"/>
  <c r="B63" i="9"/>
  <c r="B64" i="9"/>
  <c r="G57" i="9"/>
  <c r="H57" i="9"/>
  <c r="H54" i="9"/>
</calcChain>
</file>

<file path=xl/sharedStrings.xml><?xml version="1.0" encoding="utf-8"?>
<sst xmlns="http://schemas.openxmlformats.org/spreadsheetml/2006/main" count="819" uniqueCount="452">
  <si>
    <t>MODE D'EMPLOI DU FORMULAIRE ALSH</t>
  </si>
  <si>
    <t xml:space="preserve">Ce formulaire comporte 10 onglets  : </t>
  </si>
  <si>
    <t>CR p1</t>
  </si>
  <si>
    <t>– Identification de la structure</t>
  </si>
  <si>
    <t>CR p2</t>
  </si>
  <si>
    <t>– Activité Périscolaire</t>
  </si>
  <si>
    <t>CR p3</t>
  </si>
  <si>
    <t>– Identification du mode de paiement des familles + Activité Extra Mercredi / Samedi / Autres</t>
  </si>
  <si>
    <t>CR p4</t>
  </si>
  <si>
    <t>– Activité Extrascolaire petites vacances + séjours</t>
  </si>
  <si>
    <t>CR p5</t>
  </si>
  <si>
    <t>– Activité Extrascolaire vacances d'été + séjours</t>
  </si>
  <si>
    <t>CR p6</t>
  </si>
  <si>
    <t>– Calcul des Bonifications</t>
  </si>
  <si>
    <t>CR p7</t>
  </si>
  <si>
    <t>– Données financières</t>
  </si>
  <si>
    <t>CR p8</t>
  </si>
  <si>
    <t>– Récapitulatif activité Extrascolaire et Périscolaire (automatique)</t>
  </si>
  <si>
    <t>CR p9</t>
  </si>
  <si>
    <t>– Détail charges de personnel</t>
  </si>
  <si>
    <t>CR p10</t>
  </si>
  <si>
    <t>– Mises à disposition</t>
  </si>
  <si>
    <t>CR p11</t>
  </si>
  <si>
    <t>– Détail amortissement</t>
  </si>
  <si>
    <t>CR p12</t>
  </si>
  <si>
    <t>– Données annuelles équipement</t>
  </si>
  <si>
    <t>CR p13</t>
  </si>
  <si>
    <t>– Attestation bordereaux</t>
  </si>
  <si>
    <t>CR p14</t>
  </si>
  <si>
    <t>– Exemple de bordereaux de présence</t>
  </si>
  <si>
    <t>Il est recommandé d'effectuer la saisie dans l'ordre des onglets. En effet, une partie des données est automatiquement reportée d'un onglet à l'autre afin de faciliter la saisie  (numéro SIAS, nature de l’acte ouvrant droit à la PSO...).</t>
  </si>
  <si>
    <t>Le gestionnaire renseigne les zones bleu ciel. Les autres cellules sont protégées. Merci de ne pas les modifier et de contacter votre technicien conseil en cas de difficulté pour renseigner vos données.</t>
  </si>
  <si>
    <t xml:space="preserve">Certaines zones de saisie contiennent des listes déroulantes. Elles deviennent actives dès que vous cliquez dessus. </t>
  </si>
  <si>
    <t xml:space="preserve">Soyez vigilant  : il est impératif d'utiliser la liste déroulante existante. </t>
  </si>
  <si>
    <t>Liens utiles:</t>
  </si>
  <si>
    <t>La notice explicative des imprimés PSO ALSH peut être téléchargée sur notre site Internet</t>
  </si>
  <si>
    <t>Support de communication sur la bonification destinée à promouvoir la politique tarifaire préconisée par la Caf de l’Isère dans les accueils de loisirs </t>
  </si>
  <si>
    <t>Attention ! N'oubliez pas d'enregistrer régulièrement votre saisie !</t>
  </si>
  <si>
    <t>FORMULAIRE  DE  PRESTATION  DE SERVICE ALSH</t>
  </si>
  <si>
    <t>REALISE</t>
  </si>
  <si>
    <t>N° SIAS PERI</t>
  </si>
  <si>
    <t>N° SIAS EXTRA</t>
  </si>
  <si>
    <t xml:space="preserve">N° dossier SIAS </t>
  </si>
  <si>
    <t>Nom du gestionnaire</t>
  </si>
  <si>
    <t>Nom Prénom du représentant légal</t>
  </si>
  <si>
    <t>Titre du représentant légal</t>
  </si>
  <si>
    <t>Autre titre (le cas échéant)</t>
  </si>
  <si>
    <t>Nom de l'équipement Péri</t>
  </si>
  <si>
    <t>Nom de l'équipement Extra</t>
  </si>
  <si>
    <t>Gestionnaire :</t>
  </si>
  <si>
    <t>Adresse :</t>
  </si>
  <si>
    <t>Code Postal :</t>
  </si>
  <si>
    <t>Commune :</t>
  </si>
  <si>
    <t>Tél :</t>
  </si>
  <si>
    <t xml:space="preserve">Fax : </t>
  </si>
  <si>
    <t>E-mail :</t>
  </si>
  <si>
    <t>Équipement :</t>
  </si>
  <si>
    <t>Nom du correspondant de l'équipement :</t>
  </si>
  <si>
    <t>Le projet pédagogique</t>
  </si>
  <si>
    <t>Le projet éducatif</t>
  </si>
  <si>
    <t>Statuts</t>
  </si>
  <si>
    <t>Liste des membres du Conseil d'Administration</t>
  </si>
  <si>
    <t>oui</t>
  </si>
  <si>
    <t>Liste des membres du Bureau avec fonction au sein du Bureau</t>
  </si>
  <si>
    <t>non</t>
  </si>
  <si>
    <t>R.I.B. (Postal ou bancaire)</t>
  </si>
  <si>
    <t>Le gestionnaire est-il à jour de ses obligations sociales ?</t>
  </si>
  <si>
    <t>Pour les associations percevant un total de subventions publiques d’au moins 153 000 €, il convient de nous faire parvenir une attestation certifiant le recours à un commissaire aux comptes (décret 2001-379 du 20/04/2001) ou de lui faire signer le présent document</t>
  </si>
  <si>
    <t>Date :</t>
  </si>
  <si>
    <t>Le Maire ou le Président :</t>
  </si>
  <si>
    <t>Le Trésorier :
Nom et Signature</t>
  </si>
  <si>
    <t>NOM :</t>
  </si>
  <si>
    <t>Signature :</t>
  </si>
  <si>
    <t>Page 1/14</t>
  </si>
  <si>
    <r>
      <t xml:space="preserve">PRESTATION DE SERVICE ALSH
</t>
    </r>
    <r>
      <rPr>
        <b/>
        <i/>
        <sz val="9"/>
        <color indexed="8"/>
        <rFont val="Arial"/>
        <family val="2"/>
      </rPr>
      <t xml:space="preserve">(Hors Accueil de Jeunes)
</t>
    </r>
    <r>
      <rPr>
        <b/>
        <sz val="14"/>
        <color indexed="8"/>
        <rFont val="Arial"/>
        <family val="2"/>
      </rPr>
      <t>COMPTE DE RESULTAT</t>
    </r>
  </si>
  <si>
    <t>ACTIVITE PERISCOLAIRE et ASRE</t>
  </si>
  <si>
    <t>Année</t>
  </si>
  <si>
    <t>N° dossier Extrascolaire</t>
  </si>
  <si>
    <t>N° dossier Périscolaire</t>
  </si>
  <si>
    <r>
      <t>UNITE DE CALCUL RETENUE POUR LA PSO PERISCOLAIRE</t>
    </r>
    <r>
      <rPr>
        <b/>
        <sz val="10"/>
        <color indexed="8"/>
        <rFont val="Calibri"/>
        <family val="2"/>
      </rPr>
      <t xml:space="preserve"> :</t>
    </r>
  </si>
  <si>
    <t>Heures réalisées</t>
  </si>
  <si>
    <t>DECLARATIONS DDCS</t>
  </si>
  <si>
    <t>N°</t>
  </si>
  <si>
    <r>
      <t xml:space="preserve">IMPORTANT :
</t>
    </r>
    <r>
      <rPr>
        <sz val="12"/>
        <color indexed="10"/>
        <rFont val="Arial"/>
        <family val="2"/>
      </rPr>
      <t>Se référer à la convention et à ses annexes pour connaître les plages éligibles à la PSO périscolaire et à l’ASRE.
Le cas échéant, pour les mercredis distinguer la plage « avant l’école » de la plage « matinée ».</t>
    </r>
  </si>
  <si>
    <t>Du 1er sept N-1au 31 août N</t>
  </si>
  <si>
    <t>Du 1er sept N au 31 août N+1</t>
  </si>
  <si>
    <r>
      <t xml:space="preserve">Date de l’avis PMI en cours de validité :
</t>
    </r>
    <r>
      <rPr>
        <sz val="10"/>
        <color indexed="8"/>
        <rFont val="Arial"/>
        <family val="2"/>
      </rPr>
      <t>Si accueil d’enfants de -6ans 
Durée de validité max : 5ans</t>
    </r>
  </si>
  <si>
    <t>L’équipement propose-t-il de l’accueil de loisirs périscolaire le mercredi matin avant l’école ?</t>
  </si>
  <si>
    <t>Du 1er janvier 
au 31 août</t>
  </si>
  <si>
    <t xml:space="preserve"> -6ans</t>
  </si>
  <si>
    <t xml:space="preserve"> 6/11ans</t>
  </si>
  <si>
    <t>Du 1er septembre
 au 31 décembre</t>
  </si>
  <si>
    <t>ACTIVITE
PERISCOLAIRE</t>
  </si>
  <si>
    <t>Amplitude
journalière
en heures/min</t>
  </si>
  <si>
    <t>Amplitude
journalière
en heures/cent</t>
  </si>
  <si>
    <t>Nb d'enfants
Déclarés sur
la fiche
complémentaire
DDCS</t>
  </si>
  <si>
    <t>Nombre de jours de fonctionnement</t>
  </si>
  <si>
    <t>Capacité
théorique
en heures</t>
  </si>
  <si>
    <r>
      <t xml:space="preserve">Nb heures réalisées
</t>
    </r>
    <r>
      <rPr>
        <b/>
        <i/>
        <sz val="9"/>
        <color indexed="10"/>
        <rFont val="Calibri"/>
        <family val="2"/>
      </rPr>
      <t>Ne doit pas être supérieur à la capacité théorique</t>
    </r>
  </si>
  <si>
    <t>Nb actes ouvrant droit à la PSO</t>
  </si>
  <si>
    <t>H</t>
  </si>
  <si>
    <t>Min</t>
  </si>
  <si>
    <r>
      <t xml:space="preserve">Matin avant l’école
</t>
    </r>
    <r>
      <rPr>
        <sz val="9"/>
        <color indexed="8"/>
        <rFont val="Arial"/>
        <family val="2"/>
      </rPr>
      <t xml:space="preserve">Tous les jours de la semaine juste avant l’école, </t>
    </r>
    <r>
      <rPr>
        <u/>
        <sz val="9"/>
        <color indexed="8"/>
        <rFont val="Arial"/>
        <family val="2"/>
      </rPr>
      <t>y compris les mercredis ou samedis</t>
    </r>
    <r>
      <rPr>
        <sz val="9"/>
        <color indexed="8"/>
        <rFont val="Arial"/>
        <family val="2"/>
      </rPr>
      <t>.</t>
    </r>
  </si>
  <si>
    <t>Du 1er janvier au 31 août</t>
  </si>
  <si>
    <t xml:space="preserve"> 12/17ans</t>
  </si>
  <si>
    <t>A l'année</t>
  </si>
  <si>
    <t xml:space="preserve"> </t>
  </si>
  <si>
    <r>
      <t xml:space="preserve">Pause méridienne
</t>
    </r>
    <r>
      <rPr>
        <sz val="9"/>
        <color indexed="8"/>
        <rFont val="Arial"/>
        <family val="2"/>
      </rPr>
      <t xml:space="preserve">Lundi, mardi, jeudi et vendredi en période scolaire
</t>
    </r>
    <r>
      <rPr>
        <b/>
        <sz val="12"/>
        <color indexed="8"/>
        <rFont val="Arial"/>
        <family val="2"/>
      </rPr>
      <t xml:space="preserve">
</t>
    </r>
    <r>
      <rPr>
        <sz val="9"/>
        <color indexed="8"/>
        <rFont val="Arial"/>
        <family val="2"/>
      </rPr>
      <t>Les mercredis ou les samedis sont à déclarer plus bas</t>
    </r>
  </si>
  <si>
    <r>
      <t xml:space="preserve">Après-midi après l’école
</t>
    </r>
    <r>
      <rPr>
        <sz val="9"/>
        <color indexed="8"/>
        <rFont val="Arial"/>
        <family val="2"/>
      </rPr>
      <t xml:space="preserve">Lundi, mardi, jeudi et vendredi en période scolaire
</t>
    </r>
    <r>
      <rPr>
        <b/>
        <sz val="12"/>
        <color indexed="8"/>
        <rFont val="Arial"/>
        <family val="2"/>
      </rPr>
      <t xml:space="preserve">
</t>
    </r>
    <r>
      <rPr>
        <sz val="9"/>
        <color indexed="8"/>
        <rFont val="Arial"/>
        <family val="2"/>
      </rPr>
      <t>Les mercredis ou les samedis sont à déclarer plus bas</t>
    </r>
  </si>
  <si>
    <r>
      <t xml:space="preserve">Mercredi </t>
    </r>
    <r>
      <rPr>
        <b/>
        <sz val="10"/>
        <color indexed="8"/>
        <rFont val="Arial"/>
        <family val="2"/>
      </rPr>
      <t xml:space="preserve">ou </t>
    </r>
    <r>
      <rPr>
        <b/>
        <sz val="12"/>
        <color indexed="8"/>
        <rFont val="Arial"/>
        <family val="2"/>
      </rPr>
      <t xml:space="preserve">Samedi après l’école et la matinée
</t>
    </r>
    <r>
      <rPr>
        <b/>
        <sz val="9"/>
        <color indexed="8"/>
        <rFont val="Arial"/>
        <family val="2"/>
      </rPr>
      <t xml:space="preserve">(le cas échéant)
</t>
    </r>
    <r>
      <rPr>
        <sz val="9"/>
        <color indexed="10"/>
        <rFont val="Arial"/>
        <family val="2"/>
      </rPr>
      <t>Les AL 12/17 ans sont toujours à déclarer en extrascolaire</t>
    </r>
  </si>
  <si>
    <r>
      <t xml:space="preserve">ASRE
</t>
    </r>
    <r>
      <rPr>
        <sz val="10"/>
        <color indexed="8"/>
        <rFont val="Arial"/>
        <family val="2"/>
      </rPr>
      <t>Voir plages indiquées dans la convention</t>
    </r>
  </si>
  <si>
    <t>(Cadre réservé à la Caf)</t>
  </si>
  <si>
    <t>Nombre de jours de fonct</t>
  </si>
  <si>
    <t>Capacité théorique</t>
  </si>
  <si>
    <t>Nb heures réalisées</t>
  </si>
  <si>
    <r>
      <t xml:space="preserve">Actes ouvrant droit PSO/ASRE
</t>
    </r>
    <r>
      <rPr>
        <sz val="11"/>
        <color indexed="8"/>
        <rFont val="Arial"/>
        <family val="2"/>
      </rPr>
      <t>(heures réalisées)</t>
    </r>
  </si>
  <si>
    <t>TOTAL
PERISCOLAIRE A L'ANNEE</t>
  </si>
  <si>
    <t>GLOBAL</t>
  </si>
  <si>
    <t>Page 2/14</t>
  </si>
  <si>
    <t>PRESTATION DE SERVICE ALSH
(Hors Accueil de Jeunes)
COMPTE DE RESULTAT</t>
  </si>
  <si>
    <t>IDENTIFICATION DU MODE DE PAIEMENT DES FAMILLES POUR L’ACTIVITE EXTRASCOLAIRE</t>
  </si>
  <si>
    <r>
      <t xml:space="preserve">Sélectionner </t>
    </r>
    <r>
      <rPr>
        <b/>
        <sz val="12"/>
        <color indexed="10"/>
        <rFont val="Arial"/>
        <family val="2"/>
      </rPr>
      <t>obligatoirement</t>
    </r>
    <r>
      <rPr>
        <b/>
        <sz val="12"/>
        <color indexed="8"/>
        <rFont val="Arial"/>
        <family val="2"/>
      </rPr>
      <t xml:space="preserve"> l’option indiquée dans la convention en cours de validité :</t>
    </r>
  </si>
  <si>
    <t>N° dossier Extra</t>
  </si>
  <si>
    <t>N° dossier Péri</t>
  </si>
  <si>
    <r>
      <t>UNITE DE CALCUL RETENUE POUR LA PSO EXTRASCOLAIRE</t>
    </r>
    <r>
      <rPr>
        <b/>
        <sz val="12"/>
        <color indexed="8"/>
        <rFont val="Calibri"/>
        <family val="2"/>
      </rPr>
      <t xml:space="preserve"> :
</t>
    </r>
    <r>
      <rPr>
        <b/>
        <i/>
        <sz val="9"/>
        <color indexed="8"/>
        <rFont val="Calibri"/>
        <family val="2"/>
      </rPr>
      <t>(ou « Acte ouvrant droit à la PSO »)</t>
    </r>
  </si>
  <si>
    <t>ACTIVITE EXTRASCOLAIRE
MERCREDI / SAMEDI / AUTRES</t>
  </si>
  <si>
    <r>
      <t xml:space="preserve">IMPORTANT :
</t>
    </r>
    <r>
      <rPr>
        <sz val="12"/>
        <color indexed="10"/>
        <rFont val="Arial"/>
        <family val="2"/>
      </rPr>
      <t>En cas de doute sur le statut de certains temps d’accueil (extrascolaire ou périscolaire), se référer à la convention et à ses annexes.</t>
    </r>
  </si>
  <si>
    <t>MERCREDI / SAMEDI / AUTRES</t>
  </si>
  <si>
    <t>Nb d'enfants
déclarés sur
la fiche
complém
DDCS</t>
  </si>
  <si>
    <r>
      <t xml:space="preserve">Nb heures facturées
</t>
    </r>
    <r>
      <rPr>
        <b/>
        <i/>
        <sz val="9"/>
        <color indexed="8"/>
        <rFont val="Calibri"/>
        <family val="2"/>
      </rPr>
      <t xml:space="preserve">A compléter uniquement lorsque « l’acte ouvrant droit » est « l’heure facturée »
</t>
    </r>
    <r>
      <rPr>
        <sz val="11"/>
        <color indexed="8"/>
        <rFont val="Arial"/>
        <family val="2"/>
      </rPr>
      <t xml:space="preserve">
</t>
    </r>
    <r>
      <rPr>
        <b/>
        <i/>
        <sz val="9"/>
        <color indexed="10"/>
        <rFont val="Calibri"/>
        <family val="2"/>
      </rPr>
      <t>Ne doit pas être supérieur à la capacité théorique</t>
    </r>
  </si>
  <si>
    <t>HR bloqué</t>
  </si>
  <si>
    <t>HF bloqué</t>
  </si>
  <si>
    <r>
      <t xml:space="preserve">          </t>
    </r>
    <r>
      <rPr>
        <b/>
        <sz val="12"/>
        <color indexed="8"/>
        <rFont val="Arial"/>
        <family val="2"/>
      </rPr>
      <t xml:space="preserve">  Mercredi
</t>
    </r>
    <r>
      <rPr>
        <sz val="12"/>
        <color indexed="8"/>
        <rFont val="Arial"/>
        <family val="2"/>
      </rPr>
      <t xml:space="preserve">
</t>
    </r>
    <r>
      <rPr>
        <sz val="9"/>
        <color indexed="8"/>
        <rFont val="Arial"/>
        <family val="2"/>
      </rPr>
      <t xml:space="preserve">Concerne l’ensemble des </t>
    </r>
    <r>
      <rPr>
        <b/>
        <u/>
        <sz val="9"/>
        <color indexed="8"/>
        <rFont val="Arial"/>
        <family val="2"/>
      </rPr>
      <t>12/17 ans</t>
    </r>
    <r>
      <rPr>
        <sz val="9"/>
        <color indexed="8"/>
        <rFont val="Arial"/>
        <family val="2"/>
      </rPr>
      <t xml:space="preserve"> qu’ils soient déclarés en extrascolaire ou en périscolaire chez DDCS.
</t>
    </r>
    <r>
      <rPr>
        <sz val="12"/>
        <color indexed="8"/>
        <rFont val="Arial"/>
        <family val="2"/>
      </rPr>
      <t xml:space="preserve">
</t>
    </r>
    <r>
      <rPr>
        <sz val="9"/>
        <color indexed="10"/>
        <rFont val="Arial"/>
        <family val="2"/>
      </rPr>
      <t>Concerne également les AL 3-11 ans implantés sur une commune qui ne propose pas d’école le mercredi matin.</t>
    </r>
  </si>
  <si>
    <r>
      <t xml:space="preserve">             Samedi
</t>
    </r>
    <r>
      <rPr>
        <sz val="12"/>
        <color indexed="8"/>
        <rFont val="Arial"/>
        <family val="2"/>
      </rPr>
      <t xml:space="preserve">
</t>
    </r>
    <r>
      <rPr>
        <sz val="9"/>
        <color indexed="8"/>
        <rFont val="Arial"/>
        <family val="2"/>
      </rPr>
      <t xml:space="preserve">Concerne l’ensemble des </t>
    </r>
    <r>
      <rPr>
        <b/>
        <u/>
        <sz val="9"/>
        <color indexed="8"/>
        <rFont val="Arial"/>
        <family val="2"/>
      </rPr>
      <t>12/17 ans</t>
    </r>
    <r>
      <rPr>
        <sz val="9"/>
        <color indexed="8"/>
        <rFont val="Arial"/>
        <family val="2"/>
      </rPr>
      <t xml:space="preserve"> qu’ils soient déclarés en extrascolaire ou en périscolaire chez DDCS.
</t>
    </r>
    <r>
      <rPr>
        <sz val="12"/>
        <color indexed="8"/>
        <rFont val="Arial"/>
        <family val="2"/>
      </rPr>
      <t xml:space="preserve">
</t>
    </r>
    <r>
      <rPr>
        <sz val="9"/>
        <color indexed="10"/>
        <rFont val="Arial"/>
        <family val="2"/>
      </rPr>
      <t>Concerne l’ensemble des AL 3-11 ans implantés sur une commune qui ne propose pas d’école le samedi matin.</t>
    </r>
  </si>
  <si>
    <r>
      <t xml:space="preserve">Autres
</t>
    </r>
    <r>
      <rPr>
        <sz val="12"/>
        <color indexed="8"/>
        <rFont val="Arial"/>
        <family val="2"/>
      </rPr>
      <t xml:space="preserve">
</t>
    </r>
    <r>
      <rPr>
        <sz val="10"/>
        <color indexed="8"/>
        <rFont val="Arial"/>
        <family val="2"/>
      </rPr>
      <t>Selon déclaration DDCS, hors jours d’école</t>
    </r>
  </si>
  <si>
    <r>
      <t xml:space="preserve">Capacité théorique
</t>
    </r>
    <r>
      <rPr>
        <b/>
        <i/>
        <sz val="9"/>
        <color indexed="8"/>
        <rFont val="Arial"/>
        <family val="2"/>
      </rPr>
      <t>(Méthode DDCS)</t>
    </r>
  </si>
  <si>
    <t>Nb heures facturées</t>
  </si>
  <si>
    <t>TOTAL
MERCREDI / SAMEDI / AUTRES
A L'ANNEE</t>
  </si>
  <si>
    <t>Page 3/14</t>
  </si>
  <si>
    <t>Rappel des différents modes de paiement possibles</t>
  </si>
  <si>
    <t>MODES DE PAIEMENT DES FAMILLES POUR L'ACCUEIL EXTRASCOLAIRE - SAUF SEJOURS :</t>
  </si>
  <si>
    <t>UNITE DE CALCUL RETENUE POUR LA PSO EXTRASCOLAIRE</t>
  </si>
  <si>
    <t>A compléter obligatoirement</t>
  </si>
  <si>
    <t>Option 1 : Uniquement par une facturation à l’heure</t>
  </si>
  <si>
    <t>Heures facturées</t>
  </si>
  <si>
    <t>Option 2 : Uniquement par une facturation journée (ou ½ j)</t>
  </si>
  <si>
    <t>Option 3 : Facturation à l’heure + facturation journée (ou ½ j) sur une même journée</t>
  </si>
  <si>
    <t>Option 4 : Facturation à l’heure + facturation à la journée (ou ½ j) sur un même accueil</t>
  </si>
  <si>
    <t>Option 5 : Uniquement par l’acquittement d’un forfait</t>
  </si>
  <si>
    <t>Option 6 : Uniquement par une cotisation d’inscription</t>
  </si>
  <si>
    <t>Option 7 : Cumul d’au moins deux options (sauf 3 et 4)</t>
  </si>
  <si>
    <r>
      <t xml:space="preserve">PRESTATION DE SERVICE ALSH
</t>
    </r>
    <r>
      <rPr>
        <b/>
        <i/>
        <sz val="9"/>
        <color indexed="8"/>
        <rFont val="Calibri"/>
        <family val="2"/>
      </rPr>
      <t xml:space="preserve">(Hors Accueil de Jeunes)
</t>
    </r>
    <r>
      <rPr>
        <b/>
        <sz val="12"/>
        <color indexed="8"/>
        <rFont val="Calibri"/>
        <family val="2"/>
      </rPr>
      <t>COMPTE DE RESULTAT</t>
    </r>
  </si>
  <si>
    <t xml:space="preserve">ACTIVITE EXTRASCOLAIRE 
PETITES VACANCES + SEJOURS PETITES VACANCES </t>
  </si>
  <si>
    <r>
      <t xml:space="preserve">SEJOURS 
</t>
    </r>
    <r>
      <rPr>
        <sz val="11"/>
        <color indexed="8"/>
        <rFont val="Arial"/>
        <family val="2"/>
      </rPr>
      <t xml:space="preserve">réalisés pendant les
</t>
    </r>
    <r>
      <rPr>
        <b/>
        <sz val="14"/>
        <color indexed="8"/>
        <rFont val="Arial"/>
        <family val="2"/>
      </rPr>
      <t xml:space="preserve"> PETITES VACANCES
</t>
    </r>
    <r>
      <rPr>
        <sz val="12"/>
        <color indexed="8"/>
        <rFont val="Calibri"/>
        <family val="2"/>
      </rPr>
      <t>Intitulé et lieu du séjour</t>
    </r>
  </si>
  <si>
    <t>Dates du séjour</t>
  </si>
  <si>
    <t>Durée du séjour retenue
en nb jours
 (&lt; ou = 6)</t>
  </si>
  <si>
    <t>Période de vacances
concernée</t>
  </si>
  <si>
    <r>
      <t xml:space="preserve">N° du récépissé DDCS
</t>
    </r>
    <r>
      <rPr>
        <b/>
        <i/>
        <sz val="9"/>
        <rFont val="Arial"/>
        <family val="2"/>
      </rPr>
      <t>(sur lequel la fiche complémentaire apparaît)</t>
    </r>
  </si>
  <si>
    <r>
      <t xml:space="preserve">Séjour réalisé en partenariat avec un autre ALSH
</t>
    </r>
    <r>
      <rPr>
        <b/>
        <i/>
        <sz val="9"/>
        <rFont val="Arial"/>
        <family val="2"/>
      </rPr>
      <t xml:space="preserve">(Une seule déclaration DDCS)
</t>
    </r>
    <r>
      <rPr>
        <sz val="12"/>
        <rFont val="Arial"/>
        <family val="2"/>
      </rPr>
      <t xml:space="preserve">
</t>
    </r>
    <r>
      <rPr>
        <b/>
        <i/>
        <sz val="9"/>
        <rFont val="Arial"/>
        <family val="2"/>
      </rPr>
      <t>Le cas échéant joindre attestation de l’ALSH organisateur (date, lieu et nombre d’enfants respectif)</t>
    </r>
  </si>
  <si>
    <t>Nombre d'enfants déclarés
Sur la Fiche Compl DDCS</t>
  </si>
  <si>
    <r>
      <t xml:space="preserve">Nombre d'enfants réellement présents sur le séjour
</t>
    </r>
    <r>
      <rPr>
        <b/>
        <i/>
        <sz val="9"/>
        <color indexed="10"/>
        <rFont val="Calibri"/>
        <family val="2"/>
      </rPr>
      <t>Le nombre total d’enfants réellement présents ne doit pas être supérieur au nombre d’enfants déclarés</t>
    </r>
  </si>
  <si>
    <r>
      <t xml:space="preserve">Nombre d'heures ouvrant droit à PSO
</t>
    </r>
    <r>
      <rPr>
        <sz val="10"/>
        <rFont val="Arial"/>
        <family val="2"/>
      </rPr>
      <t xml:space="preserve">= Durée du séjour * nbre d’enfants présents * 10h
</t>
    </r>
  </si>
  <si>
    <t>Nbre de jours du séjour</t>
  </si>
  <si>
    <r>
      <t xml:space="preserve">Séjours de 1 à 4 nuits
</t>
    </r>
    <r>
      <rPr>
        <b/>
        <i/>
        <sz val="9"/>
        <rFont val="Arial"/>
        <family val="2"/>
      </rPr>
      <t xml:space="preserve">(Déclaration DDCS en séjours accessoires à un ALSH ou séjours courts éligibles)
</t>
    </r>
    <r>
      <rPr>
        <b/>
        <sz val="12"/>
        <rFont val="Arial"/>
        <family val="2"/>
      </rPr>
      <t xml:space="preserve">ET
</t>
    </r>
    <r>
      <rPr>
        <sz val="12"/>
        <rFont val="Arial"/>
        <family val="2"/>
      </rPr>
      <t xml:space="preserve">Séjours de 5 nuits max
</t>
    </r>
    <r>
      <rPr>
        <b/>
        <i/>
        <sz val="9"/>
        <rFont val="Arial"/>
        <family val="2"/>
      </rPr>
      <t>(Déclaration DDCS en séjours de vacances)</t>
    </r>
  </si>
  <si>
    <t>Du</t>
  </si>
  <si>
    <t xml:space="preserve">au </t>
  </si>
  <si>
    <t>Total :</t>
  </si>
  <si>
    <t>Total par tranche d'âges :</t>
  </si>
  <si>
    <t>Pour bénéficier d'un financement au titre de la PSO, l'organisation des séjours (qu'ils soient accessoires, courts éligibles, ou séjours de vacances de 5 nuits) doit être obligatoirement mentionnée dans le projet éducatif de la structure</t>
  </si>
  <si>
    <t>TOTAL :</t>
  </si>
  <si>
    <t>PETITES VACANCES (hors séjours)</t>
  </si>
  <si>
    <t>RECAPITULATIF PETITES VACANCES + SEJOURS</t>
  </si>
  <si>
    <t>PETITES VACANCES</t>
  </si>
  <si>
    <t>Nb d'enfants
déclarés sur
la fiche
complémentaire
DDCS</t>
  </si>
  <si>
    <r>
      <t xml:space="preserve">Nb heures facturées
</t>
    </r>
    <r>
      <rPr>
        <b/>
        <sz val="9"/>
        <color indexed="8"/>
        <rFont val="Calibri"/>
        <family val="2"/>
      </rPr>
      <t xml:space="preserve">A compléter uniquement lorsque « l’acte ouvrant droit » est « l’heure facturée »
</t>
    </r>
    <r>
      <rPr>
        <sz val="11"/>
        <color indexed="8"/>
        <rFont val="Arial"/>
        <family val="2"/>
      </rPr>
      <t xml:space="preserve">
</t>
    </r>
    <r>
      <rPr>
        <b/>
        <i/>
        <sz val="9"/>
        <color indexed="10"/>
        <rFont val="Calibri"/>
        <family val="2"/>
      </rPr>
      <t>Ne doit pas être supérieur à la capacité théorique</t>
    </r>
  </si>
  <si>
    <t>Nb de jours de fonctionnement (sans les séjours)</t>
  </si>
  <si>
    <t>Capacité
Théorique</t>
  </si>
  <si>
    <t>Nb d’heures réalisées</t>
  </si>
  <si>
    <t>Nb d’heures facturées</t>
  </si>
  <si>
    <t>Hiver</t>
  </si>
  <si>
    <t>Printemps</t>
  </si>
  <si>
    <t>Toussaint</t>
  </si>
  <si>
    <t>Noël</t>
  </si>
  <si>
    <r>
      <t>UNITE DE CALCUL RETENUE POUR LA PSO EXTRASCOLAIRE</t>
    </r>
    <r>
      <rPr>
        <b/>
        <sz val="10"/>
        <color indexed="8"/>
        <rFont val="Calibri"/>
        <family val="2"/>
      </rPr>
      <t xml:space="preserve"> :</t>
    </r>
  </si>
  <si>
    <t>Page 4/14</t>
  </si>
  <si>
    <t>ACTIVITE EXTRASCOLAIRE 
VACANCES D’ETE+ SEJOURS</t>
  </si>
  <si>
    <r>
      <t xml:space="preserve">SEJOURS 
</t>
    </r>
    <r>
      <rPr>
        <sz val="11"/>
        <color indexed="8"/>
        <rFont val="Arial"/>
        <family val="2"/>
      </rPr>
      <t xml:space="preserve">réalisés pendant les
</t>
    </r>
    <r>
      <rPr>
        <b/>
        <sz val="14"/>
        <color indexed="8"/>
        <rFont val="Arial"/>
        <family val="2"/>
      </rPr>
      <t xml:space="preserve"> VACANCES D’ETE
</t>
    </r>
    <r>
      <rPr>
        <sz val="12"/>
        <color indexed="8"/>
        <rFont val="Calibri"/>
        <family val="2"/>
      </rPr>
      <t>Intitulé et lieu du séjour</t>
    </r>
  </si>
  <si>
    <t>VACANCES ETE (hors séjours)</t>
  </si>
  <si>
    <t>RECAPITULATIF VACANCES ETE +SEJOURS</t>
  </si>
  <si>
    <t>VACANCES ETE</t>
  </si>
  <si>
    <t>Juillet</t>
  </si>
  <si>
    <t>Août</t>
  </si>
  <si>
    <t>Page 5/14</t>
  </si>
  <si>
    <r>
      <t>Estimation de la bonification destinée à promouvoir la politique tarifaire préconisée par la Caf de l’Isère dans les accueils de loisirs </t>
    </r>
    <r>
      <rPr>
        <b/>
        <sz val="10"/>
        <color indexed="9"/>
        <rFont val="Arial"/>
        <family val="2"/>
      </rPr>
      <t xml:space="preserve">(remplace l’aide relative aux heures de concertation) </t>
    </r>
    <r>
      <rPr>
        <b/>
        <sz val="14"/>
        <color indexed="9"/>
        <rFont val="Arial"/>
        <family val="2"/>
      </rPr>
      <t xml:space="preserve">:
</t>
    </r>
    <r>
      <rPr>
        <b/>
        <sz val="12"/>
        <color indexed="9"/>
        <rFont val="Arial"/>
        <family val="2"/>
      </rPr>
      <t xml:space="preserve"> - Tranche d’âges concernée :  </t>
    </r>
    <r>
      <rPr>
        <b/>
        <u/>
        <sz val="12"/>
        <color indexed="9"/>
        <rFont val="Arial"/>
        <family val="2"/>
      </rPr>
      <t xml:space="preserve">3-11 ans
</t>
    </r>
    <r>
      <rPr>
        <b/>
        <sz val="12"/>
        <color indexed="9"/>
        <rFont val="Arial"/>
        <family val="2"/>
      </rPr>
      <t xml:space="preserve"> - Périodes concernées : </t>
    </r>
    <r>
      <rPr>
        <b/>
        <u/>
        <sz val="12"/>
        <color indexed="9"/>
        <rFont val="Arial"/>
        <family val="2"/>
      </rPr>
      <t>vacances scolaires</t>
    </r>
  </si>
  <si>
    <r>
      <t xml:space="preserve">Voir notice explicative.
</t>
    </r>
    <r>
      <rPr>
        <i/>
        <sz val="10"/>
        <color indexed="10"/>
        <rFont val="Arial"/>
        <family val="2"/>
      </rPr>
      <t xml:space="preserve">
Le gestionnaire s’engage à ce que les données saisies ci-dessous correspondent à la grille de tarifs en vigueur au </t>
    </r>
    <r>
      <rPr>
        <i/>
        <u/>
        <sz val="10"/>
        <color indexed="10"/>
        <rFont val="Arial"/>
        <family val="2"/>
      </rPr>
      <t>31/12/2016</t>
    </r>
    <r>
      <rPr>
        <i/>
        <sz val="10"/>
        <color indexed="10"/>
        <rFont val="Arial"/>
        <family val="2"/>
      </rPr>
      <t xml:space="preserve"> qui doit être transmise avec ce CR.</t>
    </r>
  </si>
  <si>
    <t>Critère 1 :</t>
  </si>
  <si>
    <r>
      <t xml:space="preserve">Quel est le tarif journée pour une famille dont le quotient familial est égal à </t>
    </r>
    <r>
      <rPr>
        <u/>
        <sz val="10"/>
        <rFont val="Arial"/>
        <family val="2"/>
      </rPr>
      <t>550</t>
    </r>
    <r>
      <rPr>
        <sz val="10"/>
        <rFont val="Arial"/>
        <family val="2"/>
      </rPr>
      <t xml:space="preserve">€ ?  
(AL 3-11 ans, pendant les vacances scolaires, avec repas, pour les résidents de la commune, hors séjour, hors activité spécifique, selon la grille de tarifs en vigueur au 31/12/2016) </t>
    </r>
  </si>
  <si>
    <t>points de bonification attribués</t>
  </si>
  <si>
    <t xml:space="preserve"> 5 points si tarif journée &lt; ou = 7€</t>
  </si>
  <si>
    <t>Critère 2 (complétez uniquement si aucun point n’a été attribué pour le critère 1) :</t>
  </si>
  <si>
    <t>Indiquez le quotient familial le plus haut de  la première tranche de la grille de tarifs en vigueur au 31/12/2016:</t>
  </si>
  <si>
    <t xml:space="preserve">
(AL 3-11 ans, pendant les vacances scolaires, avec repas, pour les résidents de la commune, hors séjour, hors activité spécifique, selon la grille de tarifs en vigueur au 31/12/2016) </t>
  </si>
  <si>
    <t xml:space="preserve"> 2 points si :
 - 0 point attribué pour le critère 1
 - QF le plus bas &lt; 550€
 - tarif journée &lt; 7€</t>
  </si>
  <si>
    <t>Critère 3 :</t>
  </si>
  <si>
    <t xml:space="preserve">Quel est le tarif journée pour une famille dont le quotient familial est égal à 1 400€ ?  
(AL 3-11 ans, pendant les vacances scolaires, avec repas, pour les résidents de la commune, hors séjour, hors activité spécifique, selon la grille de tarifs en vigueur au 31/12/2016) </t>
  </si>
  <si>
    <t xml:space="preserve"> 3 points si tarif journée &lt; ou = 17€</t>
  </si>
  <si>
    <t>Critère 4 :</t>
  </si>
  <si>
    <t>Indiquez le quotient familial le plus bas de la dernière tranche de la grille de tarifs en vigueur au 31/12/2016  :</t>
  </si>
  <si>
    <t xml:space="preserve"> 2 points si :
  - QF le plus haut &lt; ou = 1400€
 - tarif journée &lt; ou = 17€</t>
  </si>
  <si>
    <r>
      <t xml:space="preserve">Détails du calcul pour la bonification pour les accueils de loisirs </t>
    </r>
    <r>
      <rPr>
        <b/>
        <u/>
        <sz val="10"/>
        <color indexed="8"/>
        <rFont val="Arial"/>
        <family val="2"/>
      </rPr>
      <t>3-11 ans</t>
    </r>
    <r>
      <rPr>
        <b/>
        <sz val="10"/>
        <color indexed="8"/>
        <rFont val="Arial"/>
        <family val="2"/>
      </rPr>
      <t xml:space="preserve">, </t>
    </r>
    <r>
      <rPr>
        <b/>
        <u/>
        <sz val="10"/>
        <color indexed="8"/>
        <rFont val="Arial"/>
        <family val="2"/>
      </rPr>
      <t>vacances scolaires</t>
    </r>
  </si>
  <si>
    <t>Points attribués pour critères 1 &amp; 2 :</t>
  </si>
  <si>
    <t>sur 5</t>
  </si>
  <si>
    <t>Points attribués pour critère 3 :</t>
  </si>
  <si>
    <t>Points attribués pour critère 4 :</t>
  </si>
  <si>
    <t>(a) Nbre total de points attribués :</t>
  </si>
  <si>
    <t>(b) Bonification attribuée par acte ouvrant droit à la PSO ( a * 0,01€) :</t>
  </si>
  <si>
    <t>(c) Nombre d’actes ouvrant droit à la PSO 2016 (vacances scolaires) :</t>
  </si>
  <si>
    <t>Montant de la bonification* (b * c) :</t>
  </si>
  <si>
    <t>*Ce montant pourra être réévalué par la commission d’action sociale de la Caf de l’Isère</t>
  </si>
  <si>
    <r>
      <t xml:space="preserve">Estimation de la bonification pour les accueils de loisirs </t>
    </r>
    <r>
      <rPr>
        <b/>
        <u/>
        <sz val="14"/>
        <color indexed="9"/>
        <rFont val="Arial"/>
        <family val="2"/>
      </rPr>
      <t>12-17 ans</t>
    </r>
    <r>
      <rPr>
        <b/>
        <sz val="14"/>
        <color indexed="9"/>
        <rFont val="Arial"/>
        <family val="2"/>
      </rPr>
      <t xml:space="preserve">, </t>
    </r>
    <r>
      <rPr>
        <b/>
        <u/>
        <sz val="14"/>
        <color indexed="9"/>
        <rFont val="Arial"/>
        <family val="2"/>
      </rPr>
      <t>extrascolaire</t>
    </r>
    <r>
      <rPr>
        <b/>
        <sz val="14"/>
        <color indexed="9"/>
        <rFont val="Arial"/>
        <family val="2"/>
      </rPr>
      <t xml:space="preserve"> 
</t>
    </r>
    <r>
      <rPr>
        <b/>
        <sz val="12"/>
        <color indexed="9"/>
        <rFont val="Arial"/>
        <family val="2"/>
      </rPr>
      <t>(vacances scolaires + mercredis/samedis)</t>
    </r>
  </si>
  <si>
    <t>(a) Nbre d’actes ouvrant droit à la PSO 2016 :</t>
  </si>
  <si>
    <t>Montant de la bonification* ( a * 0,13€) :</t>
  </si>
  <si>
    <t>Page 6/14</t>
  </si>
  <si>
    <t>PRESTATION DE SERVICE ALSH
COMPTE DE RESULTAT
DONNEES FINANCIERES
(Hors Accueil Jeunes - Incluant les séjours)</t>
  </si>
  <si>
    <t>N° Dossier Extra</t>
  </si>
  <si>
    <t>N° Dossier Péri</t>
  </si>
  <si>
    <t>Equipement peri</t>
  </si>
  <si>
    <t>Equipement extra</t>
  </si>
  <si>
    <t>CHARGES/DEPENSES</t>
  </si>
  <si>
    <r>
      <t xml:space="preserve">Accueil
Extrascolaire
</t>
    </r>
    <r>
      <rPr>
        <b/>
        <i/>
        <sz val="9"/>
        <rFont val="Arial"/>
        <family val="2"/>
      </rPr>
      <t>(inclut les séjours)</t>
    </r>
  </si>
  <si>
    <t>Accueil
Périscolaire + ASRE</t>
  </si>
  <si>
    <t>Total
Extra+Péri+Asre</t>
  </si>
  <si>
    <t>(Réservé à la Caf)</t>
  </si>
  <si>
    <t>Achats</t>
  </si>
  <si>
    <t>Services extérieurs</t>
  </si>
  <si>
    <t>Autres services extérieurs</t>
  </si>
  <si>
    <t>Rémunération d’intermédiaires et honoraires</t>
  </si>
  <si>
    <t>A</t>
  </si>
  <si>
    <t>Autres</t>
  </si>
  <si>
    <t>B</t>
  </si>
  <si>
    <t>Total 62 A+B</t>
  </si>
  <si>
    <t>Impôts</t>
  </si>
  <si>
    <t>Impôts, taxes liés aux frais de personnel</t>
  </si>
  <si>
    <t>Autres impôts et taxes</t>
  </si>
  <si>
    <t>Total 63 A+B</t>
  </si>
  <si>
    <t>Frais de personnel</t>
  </si>
  <si>
    <t xml:space="preserve">641 - Salaires bruts </t>
  </si>
  <si>
    <t>(La somme des comptes 641 et 645 doit correspondre au montant total de l'annexe des charges de personnels fournie)</t>
  </si>
  <si>
    <t>645  - Charges Sécurité Sociale et prévoyance</t>
  </si>
  <si>
    <t xml:space="preserve"> - Autres charges sociales</t>
  </si>
  <si>
    <t>Total 64 - Frais de personnel</t>
  </si>
  <si>
    <r>
      <t xml:space="preserve">Autres charges de gestion </t>
    </r>
    <r>
      <rPr>
        <b/>
        <i/>
        <sz val="12"/>
        <rFont val="Arial"/>
        <family val="2"/>
      </rPr>
      <t>courante</t>
    </r>
  </si>
  <si>
    <t>Charges financières</t>
  </si>
  <si>
    <t>Charges exceptionnelles</t>
  </si>
  <si>
    <t>Dotation aux amortissements, dépréciations et provisions</t>
  </si>
  <si>
    <r>
      <t>6811 - Dotations aux Amortissements</t>
    </r>
    <r>
      <rPr>
        <b/>
        <i/>
        <sz val="9"/>
        <rFont val="Arial"/>
        <family val="2"/>
      </rPr>
      <t xml:space="preserve"> (cf. notice)</t>
    </r>
  </si>
  <si>
    <t>6815 - Dotations aux provisions</t>
  </si>
  <si>
    <t>Total 68 - Dotations amortissements</t>
  </si>
  <si>
    <t>Impôts sur les bénéfices</t>
  </si>
  <si>
    <t>TOTAL CHARGES</t>
  </si>
  <si>
    <t>CONTRIBUTIONS VOLONTAIRES</t>
  </si>
  <si>
    <r>
      <t xml:space="preserve"> - Charges supplétives </t>
    </r>
    <r>
      <rPr>
        <b/>
        <i/>
        <sz val="9"/>
        <rFont val="Arial"/>
        <family val="2"/>
      </rPr>
      <t>(cf. notice)</t>
    </r>
  </si>
  <si>
    <t xml:space="preserve"> - Autres</t>
  </si>
  <si>
    <t>Total 86 - Contributions volontaires</t>
  </si>
  <si>
    <t>TOTAL DES CHARGES ET CONTRIBUTIONS VOLONTAIRES</t>
  </si>
  <si>
    <t>PRODUITS/RECETTES</t>
  </si>
  <si>
    <t>Accueil
Périscolaire et ASRE</t>
  </si>
  <si>
    <t>Total
Extra+Péri</t>
  </si>
  <si>
    <r>
      <t xml:space="preserve">Aide au calcul des prestations de service Caf 
</t>
    </r>
    <r>
      <rPr>
        <sz val="10"/>
        <rFont val="Arial"/>
        <family val="2"/>
      </rPr>
      <t>(Remplir préalablement la partie « Charges/Dépenses » et l’activité des différents temps d’accueil pour obtenir une estimation)</t>
    </r>
  </si>
  <si>
    <r>
      <t xml:space="preserve">Prestation de Service reçue par la CAF </t>
    </r>
    <r>
      <rPr>
        <b/>
        <i/>
        <sz val="9"/>
        <rFont val="Arial"/>
        <family val="2"/>
      </rPr>
      <t xml:space="preserve">(Dûe au titre de l'exercice)
</t>
    </r>
    <r>
      <rPr>
        <sz val="9"/>
        <rFont val="Arial"/>
        <family val="2"/>
      </rPr>
      <t>Nb actes ouvrant droit x 30% du prix horaire (dans la limite du px plafond Cnaf) x 98%</t>
    </r>
  </si>
  <si>
    <t>Participations des usagers</t>
  </si>
  <si>
    <t>Total Charges</t>
  </si>
  <si>
    <t>Produit des activités annexes</t>
  </si>
  <si>
    <t>Nbre d’heures réalisées</t>
  </si>
  <si>
    <t>Subvention et prestation de service versées par l'Etat</t>
  </si>
  <si>
    <r>
      <t xml:space="preserve">Prix de revient horaire 
</t>
    </r>
    <r>
      <rPr>
        <sz val="9"/>
        <rFont val="Arial"/>
        <family val="2"/>
      </rPr>
      <t>Total charges/nb heures réalisées</t>
    </r>
  </si>
  <si>
    <t>Subvention et prestation de services régionales</t>
  </si>
  <si>
    <t>___</t>
  </si>
  <si>
    <t>Subvention et prestation de service départementales</t>
  </si>
  <si>
    <t>Taux de la PSO </t>
  </si>
  <si>
    <t>Subvention et prestation de service communale</t>
  </si>
  <si>
    <r>
      <t>(</t>
    </r>
    <r>
      <rPr>
        <b/>
        <sz val="10"/>
        <rFont val="Arial"/>
        <family val="2"/>
      </rPr>
      <t>a</t>
    </r>
    <r>
      <rPr>
        <sz val="10"/>
        <rFont val="Arial"/>
        <family val="2"/>
      </rPr>
      <t xml:space="preserve">) Montant prestation horaire 
</t>
    </r>
    <r>
      <rPr>
        <sz val="9"/>
        <rFont val="Arial"/>
        <family val="2"/>
      </rPr>
      <t>MIN(Prix plafond ; prix de revient) * 30 %</t>
    </r>
  </si>
  <si>
    <t>Subventions exploitation et prestation de services versées par des organismes nationaux (dont PS MSA)</t>
  </si>
  <si>
    <r>
      <t>(</t>
    </r>
    <r>
      <rPr>
        <b/>
        <sz val="10"/>
        <rFont val="Arial"/>
        <family val="2"/>
      </rPr>
      <t>b</t>
    </r>
    <r>
      <rPr>
        <sz val="10"/>
        <rFont val="Arial"/>
        <family val="2"/>
      </rPr>
      <t>) Taux de régime général à appliquer </t>
    </r>
  </si>
  <si>
    <t xml:space="preserve">Subvention exploitation Caf </t>
  </si>
  <si>
    <r>
      <t>(</t>
    </r>
    <r>
      <rPr>
        <b/>
        <sz val="10"/>
        <rFont val="Arial"/>
        <family val="2"/>
      </rPr>
      <t>c</t>
    </r>
    <r>
      <rPr>
        <sz val="10"/>
        <rFont val="Arial"/>
        <family val="2"/>
      </rPr>
      <t>) Nbre d’actes ouvrant droit à la PSO</t>
    </r>
  </si>
  <si>
    <t>Subvention exploitation et prestation de services EPCI (intercommunalité)</t>
  </si>
  <si>
    <t>Subvention exploitation et prestation de services versées par une entreprise</t>
  </si>
  <si>
    <t>Total PSO Extra (a*b*c)</t>
  </si>
  <si>
    <t xml:space="preserve"> ==&gt; Montant à reporter en F36</t>
  </si>
  <si>
    <t>Subvention et prestation de services versées par une autre entité publique</t>
  </si>
  <si>
    <t>Total PSO Peri</t>
  </si>
  <si>
    <t>Produits de gestion</t>
  </si>
  <si>
    <t>Total ASRE</t>
  </si>
  <si>
    <t>Produits financiers</t>
  </si>
  <si>
    <t>Total périscolaire (ASRE + PSO)</t>
  </si>
  <si>
    <t xml:space="preserve"> ==&gt; Montant à reporter en G36</t>
  </si>
  <si>
    <t>Produits exceptionnels</t>
  </si>
  <si>
    <t>Reprise amortissement, dépréciations et provisions</t>
  </si>
  <si>
    <t>Récapitulatif des aides locales « bonifications »* 
(montant à ajouter sur la ligne « subvention exploitation Caf »)</t>
  </si>
  <si>
    <t>Transfert de charges</t>
  </si>
  <si>
    <t>TOTAL PRODUITS</t>
  </si>
  <si>
    <t>Pour les 3-11 ans</t>
  </si>
  <si>
    <r>
      <t xml:space="preserve">CONTREPARTIE, CONTRIBUTIONS A TITRE GRATUIT
</t>
    </r>
    <r>
      <rPr>
        <b/>
        <i/>
        <sz val="9"/>
        <rFont val="Arial"/>
        <family val="2"/>
      </rPr>
      <t>(joindre détail en annexe, cf notice explicative charges supplétives)</t>
    </r>
  </si>
  <si>
    <t>Pour les 12-17 ans</t>
  </si>
  <si>
    <t>TOTAL PRODUITS ET CONTREPARTIE CONTRIBUTIONS A TITRE GRATUIT</t>
  </si>
  <si>
    <t>TOTAL</t>
  </si>
  <si>
    <t>RESULTAT (excédent ou déficit) :</t>
  </si>
  <si>
    <t>*Ce montant pourra être réévalué par la commission d’action sociale de la Caf de l’Isère.</t>
  </si>
  <si>
    <t xml:space="preserve">En cas de déficit, Préciser qui le comble : </t>
  </si>
  <si>
    <t>Répartition des Charges au prorata des heures réalisées
Accueil périscolaire</t>
  </si>
  <si>
    <t>Répartition des Charges au prorata des heures réalisées
Accueil extrascolaire</t>
  </si>
  <si>
    <t>Prix de revient horaire</t>
  </si>
  <si>
    <t xml:space="preserve"> +6ans</t>
  </si>
  <si>
    <r>
      <t xml:space="preserve">Accueil
Extrascolaire
</t>
    </r>
    <r>
      <rPr>
        <b/>
        <i/>
        <sz val="10"/>
        <rFont val="Arial"/>
        <family val="2"/>
      </rPr>
      <t>(inclut les séjours)</t>
    </r>
  </si>
  <si>
    <t>Accueil
Périscolaire + Asre</t>
  </si>
  <si>
    <t>Page 7/14</t>
  </si>
  <si>
    <t>PRESTATION DE SERVICE ALSH
COMPTE DE RESULTAT</t>
  </si>
  <si>
    <t>Nom de l’équipement Peri :</t>
  </si>
  <si>
    <t>Nom de l’équipement Extra :</t>
  </si>
  <si>
    <t>RECAPITULATIF 
(complété automatiquement à partir des précédentes feuilles)</t>
  </si>
  <si>
    <t>Nature de l’acte ouvrant droit à la PSO pour l’extrascolaire :</t>
  </si>
  <si>
    <t>Âges</t>
  </si>
  <si>
    <t>Nbre de jours d’ouverture</t>
  </si>
  <si>
    <t>Capacité Théorique</t>
  </si>
  <si>
    <t>Heures Réalisées</t>
  </si>
  <si>
    <t>Heures Facturées</t>
  </si>
  <si>
    <t>Actes ouvrant droit PSO ou ASRE</t>
  </si>
  <si>
    <t>Taux d’occupation</t>
  </si>
  <si>
    <t>Extrascolaire : Mercredi (12-17 ans) / Samedi/ Autres</t>
  </si>
  <si>
    <t>Total</t>
  </si>
  <si>
    <t>Petites Vacances</t>
  </si>
  <si>
    <t>Eté</t>
  </si>
  <si>
    <t>PSO Extra </t>
  </si>
  <si>
    <t>Périscolaire PSO (hors mercredi après-midi)</t>
  </si>
  <si>
    <t>Mercredi ou samedi après-midi périscolaire (pour 3/11 ans uniquement)</t>
  </si>
  <si>
    <t>PSO Périscolaire</t>
  </si>
  <si>
    <t>PSO Extra + PSO mercredi ou samedi périscolaire</t>
  </si>
  <si>
    <t>TOTAL PSO (Extra + Péri)</t>
  </si>
  <si>
    <t>ASRE</t>
  </si>
  <si>
    <t>+6ans</t>
  </si>
  <si>
    <t>TOTAL Périscolaire (PSO + ASRE)</t>
  </si>
  <si>
    <t>TOTAL activité (PSO + ASRE)</t>
  </si>
  <si>
    <t>Récapitulatif financier</t>
  </si>
  <si>
    <t>Total Produits</t>
  </si>
  <si>
    <t>Résultat</t>
  </si>
  <si>
    <t>Prix de revient horaire</t>
  </si>
  <si>
    <t>Nbre d’actes ouvrant droit à la PSO</t>
  </si>
  <si>
    <t>Total PSO Extra</t>
  </si>
  <si>
    <t>Récapitulatif des aides locales « bonifications »</t>
  </si>
  <si>
    <t>TOTAL*</t>
  </si>
  <si>
    <t>Page 8/14</t>
  </si>
  <si>
    <t>PRESTATION DE SERVICE ALSH</t>
  </si>
  <si>
    <t>COMPTE DE RESULTAT</t>
  </si>
  <si>
    <t>DÉTAIL DES CHARGES DU PERSONNEL</t>
  </si>
  <si>
    <t>ANNÉE</t>
  </si>
  <si>
    <t>Avez-vous employé du personnel remplaçant</t>
  </si>
  <si>
    <t>Saisir oui ou non</t>
  </si>
  <si>
    <t>N° SIAS Peri</t>
  </si>
  <si>
    <t>N° SIAS Extra</t>
  </si>
  <si>
    <t>NOM ET PRENOM</t>
  </si>
  <si>
    <t>NOM ET PRENOM DU REMPLACANT</t>
  </si>
  <si>
    <t>Fonction</t>
  </si>
  <si>
    <t>Qualification professionnelle</t>
  </si>
  <si>
    <r>
      <t xml:space="preserve">Nature du contrat
</t>
    </r>
    <r>
      <rPr>
        <sz val="10"/>
        <rFont val="Arial"/>
        <family val="2"/>
      </rPr>
      <t>(CDI, CDD, emplois aidés à préciser)</t>
    </r>
  </si>
  <si>
    <r>
      <t xml:space="preserve">ETP </t>
    </r>
    <r>
      <rPr>
        <b/>
        <vertAlign val="superscript"/>
        <sz val="10"/>
        <rFont val="Arial"/>
        <family val="2"/>
      </rPr>
      <t>(1)</t>
    </r>
  </si>
  <si>
    <t>Dates, périodes travaillées</t>
  </si>
  <si>
    <t>Périodes de remplacement
( du … au …)</t>
  </si>
  <si>
    <t>Coûts salariaux</t>
  </si>
  <si>
    <t>salaires bruts (compte 641)</t>
  </si>
  <si>
    <t>charges sur salaires employeurs (compte 645)</t>
  </si>
  <si>
    <t>TOTAUX</t>
  </si>
  <si>
    <t>'(1) ETP = équivalent temps plein</t>
  </si>
  <si>
    <t>Le total de cette fiche doit être égal à la somme des comptes 641 et 645</t>
  </si>
  <si>
    <t>Caf de l'Isère/Département des interventions sociales/Pôle AFC Budget AS</t>
  </si>
  <si>
    <t>Page 9/14</t>
  </si>
  <si>
    <t>Mises à disposition</t>
  </si>
  <si>
    <t>(Pour compléter : voir votre notification de droit ou de paiement)</t>
  </si>
  <si>
    <t>Mises à disposition par :</t>
  </si>
  <si>
    <t>-</t>
  </si>
  <si>
    <t>Mairie</t>
  </si>
  <si>
    <t>Intercommunalité</t>
  </si>
  <si>
    <t>CCAS</t>
  </si>
  <si>
    <t>NATURE DE LA DÉPENSE</t>
  </si>
  <si>
    <t>DÉTAIL</t>
  </si>
  <si>
    <t>Montant annuel</t>
  </si>
  <si>
    <r>
      <t xml:space="preserve">Mise à disposition du personnel
</t>
    </r>
    <r>
      <rPr>
        <sz val="8"/>
        <rFont val="Arial"/>
        <family val="2"/>
      </rPr>
      <t>Préciser le nom de la personne, la fonction et le temps de travail annuel
Indiquer le montant des salaires, déduction faite des aides : CNASEA, FONJEP, Conseil général…)
Dans la cadre d'un AL, préciser le pourcentage des mi</t>
    </r>
  </si>
  <si>
    <t>Mise à disposition de locaux</t>
  </si>
  <si>
    <r>
      <t xml:space="preserve">Autres mises à disposition
</t>
    </r>
    <r>
      <rPr>
        <sz val="10"/>
        <rFont val="Arial"/>
        <family val="2"/>
      </rPr>
      <t>Préciser : chauffage, eau, électricité, assurance…)</t>
    </r>
  </si>
  <si>
    <t>Total 1</t>
  </si>
  <si>
    <t xml:space="preserve">Mises à disposition par d'autres partenaires (à préciser) : </t>
  </si>
  <si>
    <r>
      <t xml:space="preserve">Mise à disposition du personnel
</t>
    </r>
    <r>
      <rPr>
        <sz val="8"/>
        <rFont val="Arial"/>
        <family val="2"/>
      </rPr>
      <t xml:space="preserve">Préciser le nom de la personne, la fonction et le temps de travail annuel
Indiquer le montant des salaires, déduction faite des aides : CNASEA, FONJEP, Conseil général…)
</t>
    </r>
  </si>
  <si>
    <t>Le total est à reporter dans le compte de résultats  au compte de charge 86 et au compte de produit 87</t>
  </si>
  <si>
    <t>Total 2</t>
  </si>
  <si>
    <t>TOTAL GENERAL</t>
  </si>
  <si>
    <t>Page 10/14</t>
  </si>
  <si>
    <t xml:space="preserve">COMPTE DE RESULTAT </t>
  </si>
  <si>
    <t>Détail dotations d'amortissements</t>
  </si>
  <si>
    <t>Nature des amortissements</t>
  </si>
  <si>
    <t>Période d'amortissement</t>
  </si>
  <si>
    <t>Montant</t>
  </si>
  <si>
    <t>Le total doit correspondre au montant indiqué dans le compte 68 à "Dotation aux amortissements".</t>
  </si>
  <si>
    <t>Page 11/14</t>
  </si>
  <si>
    <t xml:space="preserve">BUDGET REALISE </t>
  </si>
  <si>
    <t>DONNEES D'EQUIPEMENT</t>
  </si>
  <si>
    <t xml:space="preserve">  ORGANISME GESTIONNAIRE</t>
  </si>
  <si>
    <t xml:space="preserve"> Nom :</t>
  </si>
  <si>
    <t>AL Peri</t>
  </si>
  <si>
    <t>AL Extra</t>
  </si>
  <si>
    <t>EXTRASCOLAIRE</t>
  </si>
  <si>
    <t>Nombre  de places</t>
  </si>
  <si>
    <t>ENFANTS MOINS DE 6 ANS
(Selon avis PMI)</t>
  </si>
  <si>
    <t>ENFANTS PLUS DE 6 ANS
(Selon récépissé DDCS)</t>
  </si>
  <si>
    <t>Nombre  de places total</t>
  </si>
  <si>
    <t>Nombre d'animateurs employés dans l'année</t>
  </si>
  <si>
    <t>Nombre de directeurs</t>
  </si>
  <si>
    <t>PERISCOLAIRE</t>
  </si>
  <si>
    <t>Page 12/14</t>
  </si>
  <si>
    <t>Attestation de tenue de bordereaux de présences enfants</t>
  </si>
  <si>
    <t>N° DOSSIER Extrascolaire</t>
  </si>
  <si>
    <t>N° DOSSIER Périscolaire</t>
  </si>
  <si>
    <t>La tenue de bordereaux de présences est obligatoire. Ceux-ci ne doivent pas  être envoyés à la CAF mais doivent être conservés en vue d'éventuels contrôles. Ils peuvent être établis sur n'importe quel support (Un exemple de support est joint : Dernier onglet)</t>
  </si>
  <si>
    <t xml:space="preserve">  STRUCTURE</t>
  </si>
  <si>
    <t>Peri :</t>
  </si>
  <si>
    <t>Extra :</t>
  </si>
  <si>
    <t xml:space="preserve">Je soussigné, </t>
  </si>
  <si>
    <t xml:space="preserve">responsable de la structure citée </t>
  </si>
  <si>
    <r>
      <t xml:space="preserve">ci-dessus, déclare sur l'honneur que je tiendrai à jour tout au long de l'année </t>
    </r>
    <r>
      <rPr>
        <b/>
        <sz val="11"/>
        <rFont val="Arial"/>
        <family val="2"/>
      </rPr>
      <t>des bordereaux trimestriels</t>
    </r>
    <r>
      <rPr>
        <sz val="11"/>
        <rFont val="Arial"/>
        <family val="2"/>
      </rPr>
      <t xml:space="preserve">  et </t>
    </r>
    <r>
      <rPr>
        <b/>
        <sz val="11"/>
        <rFont val="Arial"/>
        <family val="2"/>
      </rPr>
      <t xml:space="preserve">par activités </t>
    </r>
    <r>
      <rPr>
        <sz val="11"/>
        <rFont val="Arial"/>
        <family val="2"/>
      </rPr>
      <t>de présence des enfants .</t>
    </r>
  </si>
  <si>
    <r>
      <t xml:space="preserve">Sur le bordereau nominatif, vous devez mentionner </t>
    </r>
    <r>
      <rPr>
        <u/>
        <sz val="11"/>
        <rFont val="Arial"/>
        <family val="2"/>
      </rPr>
      <t>tous</t>
    </r>
    <r>
      <rPr>
        <sz val="11"/>
        <rFont val="Arial"/>
        <family val="2"/>
      </rPr>
      <t xml:space="preserve"> les enfants présents dans l'équipement d'accueil de loisirs, quel que soit le régime d'appartenance.</t>
    </r>
  </si>
  <si>
    <t>Le</t>
  </si>
  <si>
    <t>Page 13/14</t>
  </si>
  <si>
    <t>PRESTATION DE SERVICE ALSH
Bordereau Nominatif de présence</t>
  </si>
  <si>
    <t>Nom accueil de loisirs</t>
  </si>
  <si>
    <t>N° Dossier CAF</t>
  </si>
  <si>
    <t>TRIMESTRE</t>
  </si>
  <si>
    <t>ACTIVITE
(Remplir un tableau par activité)</t>
  </si>
  <si>
    <t>Mercredi / Samedi</t>
  </si>
  <si>
    <t>Vacances d’été</t>
  </si>
  <si>
    <t>Périscolaire
(Journée avec Ecole)</t>
  </si>
  <si>
    <t>Mode de facturation</t>
  </si>
  <si>
    <t>Facturation à la journée</t>
  </si>
  <si>
    <t>Facturation à l'heure réalisée</t>
  </si>
  <si>
    <t>Nom et Prénom de l'enfant</t>
  </si>
  <si>
    <t>Date de naissance</t>
  </si>
  <si>
    <t>N° Allocataire</t>
  </si>
  <si>
    <r>
      <t xml:space="preserve">Heures payées                                                     </t>
    </r>
    <r>
      <rPr>
        <b/>
        <sz val="8"/>
        <rFont val="Arial"/>
        <family val="2"/>
      </rPr>
      <t>(tous régimes confondus)</t>
    </r>
  </si>
  <si>
    <r>
      <t xml:space="preserve">Heures réalisées                                         </t>
    </r>
    <r>
      <rPr>
        <b/>
        <sz val="8"/>
        <rFont val="Arial"/>
        <family val="2"/>
      </rPr>
      <t xml:space="preserve"> (intégralité des heures effectuées)</t>
    </r>
  </si>
  <si>
    <t>Mois de</t>
  </si>
  <si>
    <t>* Justifier les écarts entre le total des heures payées et le total des heures réalisées</t>
  </si>
  <si>
    <t>N.B. : vous devez mentionner tous les enfants présents quel que soit le régime de sécurité sociale d'appartenance de la famille.</t>
  </si>
  <si>
    <t>CAF de L'Isère - Département des Interventions Sociales - Pôle AFC Budget AS</t>
  </si>
  <si>
    <t>Page 14/14</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</si>
</sst>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d/mm/yy"/>
    <numFmt numFmtId="165" formatCode="#,##0.00\ [$€-40C];[Red]\-#,##0.00\ [$€-40C]"/>
    <numFmt numFmtId="166" formatCode="#,##0.000\ [$€-40C];[Red]\-#,##0.000\ [$€-40C]"/>
    <numFmt numFmtId="167" formatCode="#,##0.00&quot; €&quot;"/>
    <numFmt numFmtId="168" formatCode="#,##0.00&quot; €&quot;;\-#,##0.00&quot; €&quot;"/>
    <numFmt numFmtId="169" formatCode="\ * #,##0.00&quot;    &quot;;\-* #,##0.00&quot;    &quot;;\ * \-#&quot;    &quot;;@\ "/>
  </numFmts>
  <fonts count="97" x14ac:knownFonts="1">
    <font>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name val="Times New Roman"/>
      <family val="1"/>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2"/>
      <color indexed="8"/>
      <name val="Calibri"/>
      <family val="2"/>
    </font>
    <font>
      <b/>
      <sz val="14"/>
      <color indexed="8"/>
      <name val="Calibri"/>
      <family val="2"/>
    </font>
    <font>
      <sz val="14"/>
      <color indexed="8"/>
      <name val="Calibri"/>
      <family val="2"/>
    </font>
    <font>
      <sz val="11"/>
      <color indexed="8"/>
      <name val="Arial"/>
      <family val="2"/>
    </font>
    <font>
      <sz val="11"/>
      <name val="Arial"/>
      <family val="2"/>
    </font>
    <font>
      <b/>
      <sz val="18"/>
      <color indexed="9"/>
      <name val="Arial"/>
      <family val="2"/>
    </font>
    <font>
      <b/>
      <sz val="14"/>
      <color indexed="8"/>
      <name val="Arial"/>
      <family val="2"/>
    </font>
    <font>
      <b/>
      <sz val="14"/>
      <name val="Arial"/>
      <family val="2"/>
    </font>
    <font>
      <sz val="10"/>
      <color indexed="9"/>
      <name val="Arial"/>
      <family val="2"/>
    </font>
    <font>
      <b/>
      <u/>
      <sz val="16"/>
      <color indexed="8"/>
      <name val="Arial"/>
      <family val="2"/>
    </font>
    <font>
      <b/>
      <sz val="11"/>
      <color indexed="8"/>
      <name val="Arial"/>
      <family val="2"/>
    </font>
    <font>
      <u/>
      <sz val="10"/>
      <color indexed="12"/>
      <name val="Arial"/>
      <family val="2"/>
    </font>
    <font>
      <u/>
      <sz val="11"/>
      <color indexed="12"/>
      <name val="Arial"/>
      <family val="2"/>
    </font>
    <font>
      <b/>
      <u/>
      <sz val="12"/>
      <color indexed="8"/>
      <name val="Arial"/>
      <family val="2"/>
    </font>
    <font>
      <b/>
      <sz val="12"/>
      <color indexed="8"/>
      <name val="Arial"/>
      <family val="2"/>
    </font>
    <font>
      <sz val="14"/>
      <color indexed="8"/>
      <name val="Arial"/>
      <family val="2"/>
    </font>
    <font>
      <b/>
      <sz val="9"/>
      <color indexed="8"/>
      <name val="Arial"/>
      <family val="2"/>
    </font>
    <font>
      <b/>
      <sz val="12"/>
      <name val="Arial"/>
      <family val="2"/>
    </font>
    <font>
      <b/>
      <sz val="11"/>
      <name val="Arial"/>
      <family val="2"/>
    </font>
    <font>
      <b/>
      <i/>
      <sz val="9"/>
      <color indexed="8"/>
      <name val="Arial"/>
      <family val="2"/>
    </font>
    <font>
      <b/>
      <sz val="14"/>
      <color indexed="9"/>
      <name val="Arial"/>
      <family val="2"/>
    </font>
    <font>
      <sz val="12"/>
      <color indexed="8"/>
      <name val="Arial"/>
      <family val="2"/>
    </font>
    <font>
      <b/>
      <sz val="10"/>
      <color indexed="8"/>
      <name val="Arial"/>
      <family val="2"/>
    </font>
    <font>
      <b/>
      <sz val="10"/>
      <color indexed="8"/>
      <name val="Calibri"/>
      <family val="2"/>
    </font>
    <font>
      <b/>
      <u/>
      <sz val="12"/>
      <color indexed="10"/>
      <name val="Arial"/>
      <family val="2"/>
    </font>
    <font>
      <sz val="12"/>
      <color indexed="10"/>
      <name val="Arial"/>
      <family val="2"/>
    </font>
    <font>
      <sz val="10"/>
      <color indexed="8"/>
      <name val="Arial"/>
      <family val="2"/>
    </font>
    <font>
      <b/>
      <i/>
      <sz val="9"/>
      <color indexed="10"/>
      <name val="Calibri"/>
      <family val="2"/>
    </font>
    <font>
      <sz val="9"/>
      <color indexed="8"/>
      <name val="Arial"/>
      <family val="2"/>
    </font>
    <font>
      <u/>
      <sz val="9"/>
      <color indexed="8"/>
      <name val="Arial"/>
      <family val="2"/>
    </font>
    <font>
      <b/>
      <sz val="10"/>
      <color indexed="10"/>
      <name val="Arial"/>
      <family val="2"/>
    </font>
    <font>
      <sz val="9"/>
      <color indexed="10"/>
      <name val="Arial"/>
      <family val="2"/>
    </font>
    <font>
      <b/>
      <i/>
      <sz val="12"/>
      <color indexed="8"/>
      <name val="Arial"/>
      <family val="2"/>
    </font>
    <font>
      <sz val="11"/>
      <color indexed="10"/>
      <name val="Arial"/>
      <family val="2"/>
    </font>
    <font>
      <b/>
      <sz val="11"/>
      <color indexed="10"/>
      <name val="Arial"/>
      <family val="2"/>
    </font>
    <font>
      <b/>
      <sz val="12"/>
      <color indexed="10"/>
      <name val="Arial"/>
      <family val="2"/>
    </font>
    <font>
      <b/>
      <sz val="12"/>
      <color indexed="8"/>
      <name val="Calibri"/>
      <family val="2"/>
    </font>
    <font>
      <b/>
      <i/>
      <sz val="9"/>
      <color indexed="8"/>
      <name val="Calibri"/>
      <family val="2"/>
    </font>
    <font>
      <b/>
      <u/>
      <sz val="9"/>
      <color indexed="8"/>
      <name val="Arial"/>
      <family val="2"/>
    </font>
    <font>
      <b/>
      <sz val="11"/>
      <color indexed="61"/>
      <name val="Arial"/>
      <family val="2"/>
    </font>
    <font>
      <sz val="12"/>
      <name val="Arial"/>
      <family val="2"/>
    </font>
    <font>
      <b/>
      <i/>
      <sz val="9"/>
      <name val="Arial"/>
      <family val="2"/>
    </font>
    <font>
      <b/>
      <sz val="10"/>
      <name val="Arial"/>
      <family val="2"/>
    </font>
    <font>
      <b/>
      <sz val="12"/>
      <color indexed="9"/>
      <name val="Arial"/>
      <family val="2"/>
    </font>
    <font>
      <b/>
      <sz val="9"/>
      <color indexed="8"/>
      <name val="Calibri"/>
      <family val="2"/>
    </font>
    <font>
      <sz val="11"/>
      <color indexed="16"/>
      <name val="Arial"/>
      <family val="2"/>
    </font>
    <font>
      <b/>
      <sz val="10"/>
      <color indexed="9"/>
      <name val="Arial"/>
      <family val="2"/>
    </font>
    <font>
      <b/>
      <u/>
      <sz val="12"/>
      <color indexed="9"/>
      <name val="Arial"/>
      <family val="2"/>
    </font>
    <font>
      <i/>
      <sz val="10"/>
      <color indexed="12"/>
      <name val="Arial"/>
      <family val="2"/>
    </font>
    <font>
      <b/>
      <i/>
      <u/>
      <sz val="10"/>
      <color indexed="10"/>
      <name val="Arial"/>
      <family val="2"/>
    </font>
    <font>
      <i/>
      <sz val="10"/>
      <color indexed="10"/>
      <name val="Arial"/>
      <family val="2"/>
    </font>
    <font>
      <i/>
      <u/>
      <sz val="10"/>
      <color indexed="10"/>
      <name val="Arial"/>
      <family val="2"/>
    </font>
    <font>
      <b/>
      <u/>
      <sz val="10"/>
      <color indexed="8"/>
      <name val="Arial"/>
      <family val="2"/>
    </font>
    <font>
      <u/>
      <sz val="10"/>
      <name val="Arial"/>
      <family val="2"/>
    </font>
    <font>
      <i/>
      <sz val="10"/>
      <color indexed="23"/>
      <name val="Arial"/>
      <family val="2"/>
    </font>
    <font>
      <i/>
      <sz val="10"/>
      <name val="Arial"/>
      <family val="2"/>
    </font>
    <font>
      <i/>
      <sz val="10"/>
      <color indexed="8"/>
      <name val="Arial"/>
      <family val="2"/>
    </font>
    <font>
      <i/>
      <sz val="10"/>
      <color indexed="63"/>
      <name val="Arial"/>
      <family val="2"/>
    </font>
    <font>
      <b/>
      <u/>
      <sz val="14"/>
      <color indexed="9"/>
      <name val="Arial"/>
      <family val="2"/>
    </font>
    <font>
      <i/>
      <sz val="12"/>
      <name val="Arial"/>
      <family val="2"/>
    </font>
    <font>
      <b/>
      <i/>
      <sz val="12"/>
      <name val="Arial"/>
      <family val="2"/>
    </font>
    <font>
      <sz val="8"/>
      <name val="Arial"/>
      <family val="2"/>
    </font>
    <font>
      <sz val="9"/>
      <name val="Arial"/>
      <family val="2"/>
    </font>
    <font>
      <sz val="10"/>
      <color indexed="10"/>
      <name val="Arial"/>
      <family val="2"/>
    </font>
    <font>
      <b/>
      <i/>
      <sz val="10"/>
      <name val="Arial"/>
      <family val="2"/>
    </font>
    <font>
      <b/>
      <sz val="9"/>
      <name val="Arial"/>
      <family val="2"/>
    </font>
    <font>
      <sz val="14"/>
      <color indexed="9"/>
      <name val="Arial"/>
      <family val="2"/>
    </font>
    <font>
      <i/>
      <sz val="8"/>
      <name val="Arial"/>
      <family val="2"/>
    </font>
    <font>
      <b/>
      <sz val="13"/>
      <name val="Arial"/>
      <family val="2"/>
    </font>
    <font>
      <b/>
      <vertAlign val="superscript"/>
      <sz val="10"/>
      <name val="Arial"/>
      <family val="2"/>
    </font>
    <font>
      <b/>
      <sz val="8"/>
      <name val="Arial"/>
      <family val="2"/>
    </font>
    <font>
      <b/>
      <i/>
      <sz val="8"/>
      <name val="Arial"/>
      <family val="2"/>
    </font>
    <font>
      <sz val="12"/>
      <name val="Times New Roman"/>
      <family val="1"/>
    </font>
    <font>
      <b/>
      <i/>
      <sz val="11"/>
      <name val="Arial"/>
      <family val="2"/>
    </font>
    <font>
      <i/>
      <sz val="11"/>
      <name val="Arial"/>
      <family val="2"/>
    </font>
    <font>
      <u/>
      <sz val="11"/>
      <name val="Arial"/>
      <family val="2"/>
    </font>
    <font>
      <sz val="16"/>
      <name val="Arial"/>
      <family val="2"/>
    </font>
    <font>
      <sz val="10"/>
      <name val="Arial"/>
      <family val="2"/>
    </font>
  </fonts>
  <fills count="38">
    <fill>
      <patternFill patternType="none"/>
    </fill>
    <fill>
      <patternFill patternType="gray125"/>
    </fill>
    <fill>
      <patternFill patternType="solid">
        <fgColor indexed="31"/>
        <bgColor indexed="50"/>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27"/>
        <bgColor indexed="42"/>
      </patternFill>
    </fill>
    <fill>
      <patternFill patternType="solid">
        <fgColor indexed="47"/>
        <bgColor indexed="50"/>
      </patternFill>
    </fill>
    <fill>
      <patternFill patternType="solid">
        <fgColor indexed="44"/>
        <bgColor indexed="24"/>
      </patternFill>
    </fill>
    <fill>
      <patternFill patternType="solid">
        <fgColor indexed="29"/>
        <bgColor indexed="45"/>
      </patternFill>
    </fill>
    <fill>
      <patternFill patternType="solid">
        <fgColor indexed="11"/>
        <bgColor indexed="38"/>
      </patternFill>
    </fill>
    <fill>
      <patternFill patternType="solid">
        <fgColor indexed="51"/>
        <bgColor indexed="13"/>
      </patternFill>
    </fill>
    <fill>
      <patternFill patternType="solid">
        <fgColor indexed="30"/>
        <bgColor indexed="48"/>
      </patternFill>
    </fill>
    <fill>
      <patternFill patternType="solid">
        <fgColor indexed="20"/>
        <bgColor indexed="36"/>
      </patternFill>
    </fill>
    <fill>
      <patternFill patternType="solid">
        <fgColor indexed="49"/>
        <bgColor indexed="38"/>
      </patternFill>
    </fill>
    <fill>
      <patternFill patternType="solid">
        <fgColor indexed="52"/>
        <bgColor indexed="51"/>
      </patternFill>
    </fill>
    <fill>
      <patternFill patternType="solid">
        <fgColor indexed="62"/>
        <bgColor indexed="56"/>
      </patternFill>
    </fill>
    <fill>
      <patternFill patternType="solid">
        <fgColor indexed="10"/>
        <bgColor indexed="61"/>
      </patternFill>
    </fill>
    <fill>
      <patternFill patternType="solid">
        <fgColor indexed="57"/>
        <bgColor indexed="38"/>
      </patternFill>
    </fill>
    <fill>
      <patternFill patternType="solid">
        <fgColor indexed="53"/>
        <bgColor indexed="19"/>
      </patternFill>
    </fill>
    <fill>
      <patternFill patternType="solid">
        <fgColor indexed="22"/>
        <bgColor indexed="50"/>
      </patternFill>
    </fill>
    <fill>
      <patternFill patternType="solid">
        <fgColor indexed="26"/>
        <bgColor indexed="9"/>
      </patternFill>
    </fill>
    <fill>
      <patternFill patternType="solid">
        <fgColor indexed="43"/>
        <bgColor indexed="26"/>
      </patternFill>
    </fill>
    <fill>
      <patternFill patternType="solid">
        <fgColor indexed="55"/>
        <bgColor indexed="23"/>
      </patternFill>
    </fill>
    <fill>
      <patternFill patternType="solid">
        <fgColor indexed="25"/>
        <bgColor indexed="23"/>
      </patternFill>
    </fill>
    <fill>
      <patternFill patternType="solid">
        <fgColor indexed="24"/>
        <bgColor indexed="44"/>
      </patternFill>
    </fill>
    <fill>
      <patternFill patternType="solid">
        <fgColor indexed="38"/>
        <bgColor indexed="49"/>
      </patternFill>
    </fill>
    <fill>
      <patternFill patternType="solid">
        <fgColor indexed="13"/>
        <bgColor indexed="51"/>
      </patternFill>
    </fill>
    <fill>
      <patternFill patternType="solid">
        <fgColor indexed="19"/>
        <bgColor indexed="53"/>
      </patternFill>
    </fill>
    <fill>
      <patternFill patternType="solid">
        <fgColor indexed="41"/>
        <bgColor indexed="34"/>
      </patternFill>
    </fill>
    <fill>
      <patternFill patternType="solid">
        <fgColor indexed="9"/>
        <bgColor indexed="26"/>
      </patternFill>
    </fill>
    <fill>
      <patternFill patternType="solid">
        <fgColor indexed="34"/>
        <bgColor indexed="41"/>
      </patternFill>
    </fill>
    <fill>
      <patternFill patternType="solid">
        <fgColor indexed="54"/>
        <bgColor indexed="23"/>
      </patternFill>
    </fill>
    <fill>
      <patternFill patternType="solid">
        <fgColor indexed="8"/>
        <bgColor indexed="58"/>
      </patternFill>
    </fill>
    <fill>
      <patternFill patternType="solid">
        <fgColor indexed="23"/>
        <bgColor indexed="55"/>
      </patternFill>
    </fill>
    <fill>
      <patternFill patternType="solid">
        <fgColor indexed="12"/>
        <bgColor indexed="39"/>
      </patternFill>
    </fill>
    <fill>
      <patternFill patternType="solid">
        <fgColor indexed="50"/>
        <bgColor indexed="22"/>
      </patternFill>
    </fill>
    <fill>
      <patternFill patternType="solid">
        <fgColor indexed="40"/>
        <bgColor indexed="21"/>
      </patternFill>
    </fill>
  </fills>
  <borders count="30">
    <border>
      <left/>
      <right/>
      <top/>
      <bottom/>
      <diagonal/>
    </border>
    <border>
      <left style="hair">
        <color indexed="23"/>
      </left>
      <right style="hair">
        <color indexed="23"/>
      </right>
      <top style="hair">
        <color indexed="23"/>
      </top>
      <bottom style="hair">
        <color indexed="23"/>
      </bottom>
      <diagonal/>
    </border>
    <border>
      <left/>
      <right/>
      <top/>
      <bottom style="double">
        <color indexed="52"/>
      </bottom>
      <diagonal/>
    </border>
    <border>
      <left style="hair">
        <color indexed="22"/>
      </left>
      <right style="hair">
        <color indexed="22"/>
      </right>
      <top style="hair">
        <color indexed="22"/>
      </top>
      <bottom style="hair">
        <color indexed="22"/>
      </bottom>
      <diagonal/>
    </border>
    <border>
      <left style="hair">
        <color indexed="63"/>
      </left>
      <right style="hair">
        <color indexed="63"/>
      </right>
      <top style="hair">
        <color indexed="63"/>
      </top>
      <bottom style="hair">
        <color indexed="63"/>
      </bottom>
      <diagonal/>
    </border>
    <border>
      <left/>
      <right/>
      <top/>
      <bottom style="thin">
        <color indexed="62"/>
      </bottom>
      <diagonal/>
    </border>
    <border>
      <left/>
      <right/>
      <top/>
      <bottom style="thin">
        <color indexed="22"/>
      </bottom>
      <diagonal/>
    </border>
    <border>
      <left/>
      <right/>
      <top/>
      <bottom style="hair">
        <color indexed="30"/>
      </bottom>
      <diagonal/>
    </border>
    <border>
      <left/>
      <right/>
      <top style="hair">
        <color indexed="62"/>
      </top>
      <bottom style="double">
        <color indexed="62"/>
      </bottom>
      <diagonal/>
    </border>
    <border>
      <left style="double">
        <color indexed="63"/>
      </left>
      <right style="double">
        <color indexed="63"/>
      </right>
      <top style="double">
        <color indexed="63"/>
      </top>
      <bottom style="double">
        <color indexed="63"/>
      </bottom>
      <diagonal/>
    </border>
    <border>
      <left style="hair">
        <color indexed="8"/>
      </left>
      <right/>
      <top/>
      <bottom style="hair">
        <color indexed="8"/>
      </bottom>
      <diagonal/>
    </border>
    <border>
      <left/>
      <right/>
      <top/>
      <bottom style="hair">
        <color indexed="8"/>
      </bottom>
      <diagonal/>
    </border>
    <border>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diagonal/>
    </border>
    <border>
      <left/>
      <right/>
      <top style="hair">
        <color indexed="8"/>
      </top>
      <bottom/>
      <diagonal/>
    </border>
    <border>
      <left/>
      <right style="hair">
        <color indexed="8"/>
      </right>
      <top style="hair">
        <color indexed="8"/>
      </top>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bottom/>
      <diagonal/>
    </border>
    <border>
      <left/>
      <right style="hair">
        <color indexed="8"/>
      </right>
      <top/>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diagonal/>
    </border>
    <border>
      <left/>
      <right style="thick">
        <color indexed="18"/>
      </right>
      <top style="hair">
        <color indexed="8"/>
      </top>
      <bottom style="hair">
        <color indexed="8"/>
      </bottom>
      <diagonal/>
    </border>
    <border>
      <left style="hair">
        <color indexed="8"/>
      </left>
      <right style="thick">
        <color indexed="18"/>
      </right>
      <top style="hair">
        <color indexed="8"/>
      </top>
      <bottom style="hair">
        <color indexed="8"/>
      </bottom>
      <diagonal/>
    </border>
    <border>
      <left style="hair">
        <color indexed="8"/>
      </left>
      <right style="hair">
        <color indexed="8"/>
      </right>
      <top/>
      <bottom/>
      <diagonal/>
    </border>
    <border>
      <left style="double">
        <color indexed="8"/>
      </left>
      <right style="hair">
        <color indexed="8"/>
      </right>
      <top/>
      <bottom style="double">
        <color indexed="8"/>
      </bottom>
      <diagonal/>
    </border>
    <border>
      <left style="hair">
        <color indexed="8"/>
      </left>
      <right style="hair">
        <color indexed="8"/>
      </right>
      <top/>
      <bottom style="double">
        <color indexed="8"/>
      </bottom>
      <diagonal/>
    </border>
    <border diagonalUp="1" diagonalDown="1">
      <left style="hair">
        <color indexed="8"/>
      </left>
      <right style="hair">
        <color indexed="8"/>
      </right>
      <top style="hair">
        <color indexed="8"/>
      </top>
      <bottom style="hair">
        <color indexed="8"/>
      </bottom>
      <diagonal style="hair">
        <color indexed="8"/>
      </diagonal>
    </border>
  </borders>
  <cellStyleXfs count="46">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0" borderId="0" applyNumberFormat="0" applyFill="0" applyBorder="0" applyAlignment="0" applyProtection="0"/>
    <xf numFmtId="0" fontId="4" fillId="20" borderId="1" applyNumberFormat="0" applyAlignment="0" applyProtection="0"/>
    <xf numFmtId="0" fontId="5" fillId="0" borderId="2" applyNumberFormat="0" applyFill="0" applyAlignment="0" applyProtection="0"/>
    <xf numFmtId="0" fontId="96" fillId="21" borderId="3" applyNumberFormat="0" applyAlignment="0" applyProtection="0"/>
    <xf numFmtId="0" fontId="6" fillId="7" borderId="1" applyNumberFormat="0" applyAlignment="0" applyProtection="0"/>
    <xf numFmtId="0" fontId="1" fillId="0" borderId="0"/>
    <xf numFmtId="0" fontId="7" fillId="3" borderId="0" applyNumberFormat="0" applyBorder="0" applyAlignment="0" applyProtection="0"/>
    <xf numFmtId="0" fontId="30" fillId="0" borderId="0" applyNumberFormat="0" applyFill="0" applyBorder="0" applyAlignment="0" applyProtection="0"/>
    <xf numFmtId="0" fontId="8" fillId="22" borderId="0" applyNumberFormat="0" applyBorder="0" applyAlignment="0" applyProtection="0"/>
    <xf numFmtId="0" fontId="96" fillId="0" borderId="0"/>
    <xf numFmtId="0" fontId="9" fillId="0" borderId="0"/>
    <xf numFmtId="0" fontId="10" fillId="4" borderId="0" applyNumberFormat="0" applyBorder="0" applyAlignment="0" applyProtection="0"/>
    <xf numFmtId="0" fontId="11" fillId="20" borderId="4" applyNumberFormat="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0" borderId="8" applyNumberFormat="0" applyFill="0" applyAlignment="0" applyProtection="0"/>
    <xf numFmtId="0" fontId="18" fillId="23" borderId="9" applyNumberFormat="0" applyAlignment="0" applyProtection="0"/>
  </cellStyleXfs>
  <cellXfs count="697">
    <xf numFmtId="0" fontId="0" fillId="0" borderId="0" xfId="0"/>
    <xf numFmtId="0" fontId="19" fillId="0" borderId="0" xfId="0" applyFont="1"/>
    <xf numFmtId="0" fontId="20" fillId="0" borderId="0" xfId="0" applyFont="1"/>
    <xf numFmtId="0" fontId="21" fillId="0" borderId="0" xfId="0" applyFont="1"/>
    <xf numFmtId="0" fontId="21" fillId="24" borderId="0" xfId="0" applyFont="1" applyFill="1" applyAlignment="1">
      <alignment horizontal="justify"/>
    </xf>
    <xf numFmtId="0" fontId="21" fillId="25" borderId="0" xfId="0" applyFont="1" applyFill="1" applyAlignment="1">
      <alignment horizontal="justify"/>
    </xf>
    <xf numFmtId="0" fontId="21" fillId="26" borderId="0" xfId="0" applyFont="1" applyFill="1" applyAlignment="1">
      <alignment horizontal="justify"/>
    </xf>
    <xf numFmtId="0" fontId="21" fillId="27" borderId="0" xfId="0" applyFont="1" applyFill="1" applyAlignment="1">
      <alignment horizontal="justify"/>
    </xf>
    <xf numFmtId="0" fontId="21" fillId="20" borderId="0" xfId="0" applyFont="1" applyFill="1" applyAlignment="1">
      <alignment horizontal="justify"/>
    </xf>
    <xf numFmtId="0" fontId="21" fillId="28" borderId="0" xfId="0" applyFont="1" applyFill="1" applyAlignment="1">
      <alignment horizontal="justify"/>
    </xf>
    <xf numFmtId="0" fontId="21" fillId="29" borderId="0" xfId="0" applyFont="1" applyFill="1" applyAlignment="1">
      <alignment horizontal="justify"/>
    </xf>
    <xf numFmtId="0" fontId="21" fillId="0" borderId="0" xfId="0" applyFont="1" applyAlignment="1">
      <alignment horizontal="justify"/>
    </xf>
    <xf numFmtId="0" fontId="21" fillId="0" borderId="0" xfId="0" applyFont="1" applyAlignment="1">
      <alignment horizontal="left" vertical="center" wrapText="1"/>
    </xf>
    <xf numFmtId="0" fontId="22" fillId="0" borderId="0" xfId="0" applyFont="1" applyProtection="1"/>
    <xf numFmtId="0" fontId="23" fillId="0" borderId="0" xfId="0" applyFont="1" applyProtection="1"/>
    <xf numFmtId="0" fontId="22" fillId="12" borderId="10" xfId="0" applyFont="1" applyFill="1" applyBorder="1" applyProtection="1"/>
    <xf numFmtId="0" fontId="24" fillId="12" borderId="11" xfId="0" applyFont="1" applyFill="1" applyBorder="1" applyAlignment="1" applyProtection="1">
      <alignment horizontal="center" vertical="top"/>
    </xf>
    <xf numFmtId="0" fontId="24" fillId="12" borderId="11" xfId="0" applyFont="1" applyFill="1" applyBorder="1" applyAlignment="1" applyProtection="1">
      <alignment horizontal="center"/>
    </xf>
    <xf numFmtId="0" fontId="22" fillId="12" borderId="11" xfId="0" applyFont="1" applyFill="1" applyBorder="1" applyProtection="1"/>
    <xf numFmtId="0" fontId="24" fillId="12" borderId="12" xfId="0" applyFont="1" applyFill="1" applyBorder="1" applyProtection="1"/>
    <xf numFmtId="0" fontId="22" fillId="0" borderId="0" xfId="0" applyFont="1" applyBorder="1" applyProtection="1"/>
    <xf numFmtId="0" fontId="22" fillId="0" borderId="0" xfId="0" applyFont="1" applyAlignment="1" applyProtection="1">
      <alignment horizontal="left"/>
    </xf>
    <xf numFmtId="0" fontId="25" fillId="0" borderId="0" xfId="0" applyFont="1" applyProtection="1"/>
    <xf numFmtId="0" fontId="22" fillId="30" borderId="0" xfId="0" applyFont="1" applyFill="1" applyProtection="1"/>
    <xf numFmtId="0" fontId="27" fillId="0" borderId="0" xfId="0" applyFont="1" applyProtection="1"/>
    <xf numFmtId="0" fontId="28" fillId="0" borderId="0" xfId="0" applyFont="1" applyProtection="1"/>
    <xf numFmtId="0" fontId="29" fillId="0" borderId="0" xfId="0" applyFont="1" applyProtection="1"/>
    <xf numFmtId="0" fontId="25" fillId="6" borderId="13" xfId="0" applyFont="1" applyFill="1" applyBorder="1" applyAlignment="1" applyProtection="1">
      <alignment horizontal="left" vertical="center"/>
      <protection locked="0"/>
    </xf>
    <xf numFmtId="0" fontId="29" fillId="0" borderId="0" xfId="0" applyFont="1" applyAlignment="1" applyProtection="1">
      <alignment horizontal="left"/>
    </xf>
    <xf numFmtId="0" fontId="25" fillId="30" borderId="0" xfId="0" applyFont="1" applyFill="1" applyBorder="1" applyAlignment="1" applyProtection="1">
      <alignment vertical="center"/>
    </xf>
    <xf numFmtId="0" fontId="32" fillId="0" borderId="0" xfId="0" applyFont="1" applyProtection="1"/>
    <xf numFmtId="0" fontId="29" fillId="6" borderId="13" xfId="0" applyFont="1" applyFill="1" applyBorder="1" applyAlignment="1" applyProtection="1">
      <alignment horizontal="right" vertical="center"/>
      <protection locked="0"/>
    </xf>
    <xf numFmtId="0" fontId="29" fillId="0" borderId="14" xfId="0" applyFont="1" applyBorder="1" applyAlignment="1" applyProtection="1">
      <alignment vertical="center"/>
    </xf>
    <xf numFmtId="0" fontId="29" fillId="0" borderId="15" xfId="0" applyFont="1" applyBorder="1" applyAlignment="1" applyProtection="1">
      <alignment vertical="center"/>
    </xf>
    <xf numFmtId="0" fontId="22" fillId="0" borderId="16" xfId="0" applyFont="1" applyBorder="1" applyAlignment="1" applyProtection="1">
      <alignment vertical="center"/>
    </xf>
    <xf numFmtId="0" fontId="22" fillId="0" borderId="0" xfId="0" applyFont="1" applyAlignment="1" applyProtection="1">
      <alignment vertical="center"/>
    </xf>
    <xf numFmtId="0" fontId="29" fillId="0" borderId="17" xfId="0" applyFont="1" applyBorder="1" applyAlignment="1" applyProtection="1">
      <alignment vertical="center"/>
    </xf>
    <xf numFmtId="0" fontId="29" fillId="0" borderId="18" xfId="0" applyFont="1" applyBorder="1" applyAlignment="1" applyProtection="1">
      <alignment vertical="center"/>
    </xf>
    <xf numFmtId="0" fontId="22" fillId="0" borderId="19" xfId="0" applyFont="1" applyBorder="1" applyAlignment="1" applyProtection="1">
      <alignment vertical="center"/>
    </xf>
    <xf numFmtId="0" fontId="29" fillId="0" borderId="20" xfId="0" applyFont="1" applyBorder="1" applyAlignment="1" applyProtection="1">
      <alignment vertical="center"/>
    </xf>
    <xf numFmtId="0" fontId="29" fillId="0" borderId="0" xfId="0" applyFont="1" applyAlignment="1" applyProtection="1">
      <alignment vertical="center"/>
    </xf>
    <xf numFmtId="0" fontId="22" fillId="0" borderId="21" xfId="0" applyFont="1" applyBorder="1" applyAlignment="1" applyProtection="1">
      <alignment vertical="center"/>
    </xf>
    <xf numFmtId="0" fontId="29" fillId="0" borderId="10" xfId="0" applyFont="1" applyBorder="1" applyAlignment="1" applyProtection="1">
      <alignment vertical="center"/>
    </xf>
    <xf numFmtId="0" fontId="29" fillId="0" borderId="11" xfId="0" applyFont="1" applyBorder="1" applyAlignment="1" applyProtection="1">
      <alignment vertical="center"/>
    </xf>
    <xf numFmtId="0" fontId="22" fillId="0" borderId="12" xfId="0" applyFont="1" applyBorder="1" applyAlignment="1" applyProtection="1">
      <alignment vertical="center"/>
    </xf>
    <xf numFmtId="0" fontId="34" fillId="0" borderId="0" xfId="0" applyFont="1" applyAlignment="1" applyProtection="1">
      <alignment vertical="center"/>
    </xf>
    <xf numFmtId="0" fontId="22" fillId="6" borderId="13" xfId="0" applyFont="1" applyFill="1" applyBorder="1" applyAlignment="1" applyProtection="1">
      <alignment horizontal="left"/>
      <protection locked="0"/>
    </xf>
    <xf numFmtId="0" fontId="35" fillId="0" borderId="0" xfId="0" applyFont="1" applyBorder="1" applyAlignment="1" applyProtection="1">
      <alignment horizontal="left" wrapText="1"/>
    </xf>
    <xf numFmtId="0" fontId="37" fillId="0" borderId="13" xfId="0" applyFont="1" applyFill="1" applyBorder="1" applyAlignment="1" applyProtection="1"/>
    <xf numFmtId="0" fontId="22" fillId="0" borderId="0" xfId="0" applyFont="1" applyAlignment="1" applyProtection="1">
      <alignment horizontal="right"/>
    </xf>
    <xf numFmtId="0" fontId="22" fillId="0" borderId="0" xfId="30" applyFont="1" applyProtection="1"/>
    <xf numFmtId="0" fontId="25" fillId="0" borderId="0" xfId="30" applyFont="1" applyBorder="1" applyAlignment="1" applyProtection="1">
      <alignment horizontal="center" vertical="center" wrapText="1"/>
    </xf>
    <xf numFmtId="0" fontId="0" fillId="0" borderId="0" xfId="0" applyFont="1" applyProtection="1"/>
    <xf numFmtId="0" fontId="22" fillId="0" borderId="0" xfId="30" applyFont="1" applyAlignment="1" applyProtection="1">
      <alignment vertical="center" wrapText="1"/>
    </xf>
    <xf numFmtId="0" fontId="25" fillId="0" borderId="0" xfId="30" applyFont="1" applyFill="1" applyBorder="1" applyAlignment="1" applyProtection="1">
      <alignment horizontal="center" vertical="center" wrapText="1"/>
    </xf>
    <xf numFmtId="0" fontId="29" fillId="0" borderId="13" xfId="30" applyFont="1" applyBorder="1" applyAlignment="1" applyProtection="1">
      <alignment horizontal="center" vertical="center" wrapText="1"/>
    </xf>
    <xf numFmtId="0" fontId="40" fillId="0" borderId="13" xfId="30" applyFont="1" applyBorder="1" applyAlignment="1" applyProtection="1">
      <alignment horizontal="left" vertical="center" wrapText="1"/>
    </xf>
    <xf numFmtId="0" fontId="33" fillId="0" borderId="13" xfId="30" applyFont="1" applyBorder="1" applyAlignment="1" applyProtection="1">
      <alignment horizontal="right" vertical="center" wrapText="1"/>
      <protection hidden="1"/>
    </xf>
    <xf numFmtId="0" fontId="22" fillId="0" borderId="0" xfId="30" applyFont="1" applyAlignment="1" applyProtection="1">
      <alignment horizontal="center" vertical="center" wrapText="1"/>
    </xf>
    <xf numFmtId="0" fontId="29" fillId="0" borderId="13" xfId="30" applyFont="1" applyBorder="1" applyAlignment="1" applyProtection="1">
      <alignment horizontal="center" vertical="center" wrapText="1"/>
      <protection hidden="1"/>
    </xf>
    <xf numFmtId="0" fontId="40" fillId="0" borderId="13" xfId="30" applyFont="1" applyBorder="1" applyAlignment="1" applyProtection="1">
      <alignment vertical="center" wrapText="1"/>
    </xf>
    <xf numFmtId="0" fontId="22" fillId="0" borderId="0" xfId="30" applyFont="1" applyBorder="1" applyProtection="1"/>
    <xf numFmtId="0" fontId="22" fillId="0" borderId="0" xfId="30" applyFont="1" applyBorder="1" applyAlignment="1" applyProtection="1">
      <alignment horizontal="center" vertical="center" wrapText="1"/>
    </xf>
    <xf numFmtId="0" fontId="22" fillId="0" borderId="0" xfId="30" applyFont="1" applyBorder="1" applyAlignment="1" applyProtection="1">
      <alignment vertical="top" wrapText="1"/>
    </xf>
    <xf numFmtId="3" fontId="29" fillId="0" borderId="0" xfId="30" applyNumberFormat="1" applyFont="1" applyFill="1" applyBorder="1" applyProtection="1"/>
    <xf numFmtId="0" fontId="33" fillId="0" borderId="0" xfId="30" applyFont="1" applyBorder="1" applyAlignment="1" applyProtection="1">
      <alignment horizontal="left" vertical="top" wrapText="1"/>
    </xf>
    <xf numFmtId="0" fontId="33" fillId="0" borderId="14" xfId="30" applyFont="1" applyFill="1" applyBorder="1" applyAlignment="1" applyProtection="1">
      <alignment vertical="top"/>
    </xf>
    <xf numFmtId="0" fontId="40" fillId="0" borderId="15" xfId="30" applyFont="1" applyFill="1" applyBorder="1" applyAlignment="1" applyProtection="1">
      <alignment vertical="top"/>
    </xf>
    <xf numFmtId="0" fontId="22" fillId="0" borderId="0" xfId="30" applyFont="1" applyFill="1" applyBorder="1" applyAlignment="1" applyProtection="1">
      <alignment horizontal="left" vertical="top" wrapText="1"/>
    </xf>
    <xf numFmtId="0" fontId="22" fillId="0" borderId="0" xfId="30" applyFont="1" applyFill="1" applyBorder="1" applyProtection="1"/>
    <xf numFmtId="0" fontId="40" fillId="0" borderId="0" xfId="30" applyFont="1" applyBorder="1" applyProtection="1"/>
    <xf numFmtId="0" fontId="33" fillId="0" borderId="0" xfId="30" applyFont="1" applyFill="1" applyBorder="1" applyAlignment="1" applyProtection="1">
      <alignment horizontal="left" vertical="top" wrapText="1"/>
    </xf>
    <xf numFmtId="0" fontId="40" fillId="0" borderId="13" xfId="30" applyFont="1" applyBorder="1" applyAlignment="1" applyProtection="1">
      <alignment horizontal="center" vertical="center" wrapText="1"/>
    </xf>
    <xf numFmtId="0" fontId="22" fillId="0" borderId="13" xfId="30" applyFont="1" applyBorder="1" applyProtection="1"/>
    <xf numFmtId="0" fontId="22" fillId="6" borderId="13" xfId="30" applyFont="1" applyFill="1" applyBorder="1" applyProtection="1">
      <protection locked="0"/>
    </xf>
    <xf numFmtId="0" fontId="22" fillId="0" borderId="0" xfId="30" applyFont="1" applyAlignment="1" applyProtection="1">
      <alignment horizontal="center" vertical="center"/>
    </xf>
    <xf numFmtId="0" fontId="22" fillId="0" borderId="22" xfId="30" applyFont="1" applyBorder="1" applyAlignment="1" applyProtection="1">
      <alignment horizontal="center" vertical="center"/>
    </xf>
    <xf numFmtId="0" fontId="22" fillId="0" borderId="21" xfId="30" applyFont="1" applyBorder="1" applyAlignment="1" applyProtection="1">
      <alignment horizontal="center" vertical="center" wrapText="1"/>
    </xf>
    <xf numFmtId="0" fontId="22" fillId="6" borderId="19" xfId="30" applyFont="1" applyFill="1" applyBorder="1" applyProtection="1">
      <protection locked="0"/>
    </xf>
    <xf numFmtId="2" fontId="22" fillId="0" borderId="13" xfId="30" applyNumberFormat="1" applyFont="1" applyFill="1" applyBorder="1" applyProtection="1">
      <protection hidden="1"/>
    </xf>
    <xf numFmtId="1" fontId="22" fillId="0" borderId="13" xfId="30" applyNumberFormat="1" applyFont="1" applyFill="1" applyBorder="1" applyProtection="1">
      <protection hidden="1"/>
    </xf>
    <xf numFmtId="3" fontId="22" fillId="6" borderId="13" xfId="30" applyNumberFormat="1" applyFont="1" applyFill="1" applyBorder="1" applyProtection="1">
      <protection locked="0"/>
    </xf>
    <xf numFmtId="3" fontId="22" fillId="0" borderId="13" xfId="30" applyNumberFormat="1" applyFont="1" applyFill="1" applyBorder="1" applyProtection="1">
      <protection hidden="1"/>
    </xf>
    <xf numFmtId="0" fontId="49" fillId="0" borderId="20" xfId="0" applyFont="1" applyBorder="1" applyProtection="1">
      <protection hidden="1"/>
    </xf>
    <xf numFmtId="0" fontId="22" fillId="0" borderId="0" xfId="30" applyFont="1" applyFill="1" applyAlignment="1" applyProtection="1">
      <alignment horizontal="center" vertical="center"/>
    </xf>
    <xf numFmtId="0" fontId="22" fillId="0" borderId="13" xfId="30" applyFont="1" applyFill="1" applyBorder="1" applyAlignment="1" applyProtection="1">
      <protection hidden="1"/>
    </xf>
    <xf numFmtId="0" fontId="40" fillId="0" borderId="0" xfId="30" applyFont="1" applyBorder="1" applyAlignment="1" applyProtection="1">
      <alignment horizontal="center" vertical="center"/>
    </xf>
    <xf numFmtId="0" fontId="40" fillId="0" borderId="0" xfId="30" applyFont="1" applyBorder="1" applyAlignment="1" applyProtection="1">
      <alignment horizontal="center" vertical="center" wrapText="1"/>
    </xf>
    <xf numFmtId="0" fontId="22" fillId="0" borderId="0" xfId="30" applyFont="1" applyFill="1" applyBorder="1" applyAlignment="1" applyProtection="1">
      <alignment horizontal="center"/>
    </xf>
    <xf numFmtId="0" fontId="22" fillId="0" borderId="0" xfId="30" applyFont="1" applyFill="1" applyBorder="1" applyAlignment="1" applyProtection="1"/>
    <xf numFmtId="0" fontId="29" fillId="0" borderId="13" xfId="30" applyFont="1" applyFill="1" applyBorder="1" applyAlignment="1" applyProtection="1">
      <alignment horizontal="center" vertical="center" wrapText="1"/>
    </xf>
    <xf numFmtId="0" fontId="52" fillId="0" borderId="0" xfId="30" applyFont="1" applyBorder="1" applyAlignment="1" applyProtection="1">
      <alignment horizontal="left" vertical="center" wrapText="1"/>
    </xf>
    <xf numFmtId="0" fontId="33" fillId="0" borderId="0" xfId="30" applyFont="1" applyFill="1" applyBorder="1" applyAlignment="1" applyProtection="1">
      <alignment vertical="center" wrapText="1"/>
    </xf>
    <xf numFmtId="0" fontId="29" fillId="0" borderId="0" xfId="30" applyFont="1" applyFill="1" applyBorder="1" applyProtection="1"/>
    <xf numFmtId="0" fontId="29" fillId="0" borderId="13" xfId="30" applyFont="1" applyFill="1" applyBorder="1" applyProtection="1"/>
    <xf numFmtId="0" fontId="22" fillId="0" borderId="0" xfId="30" applyNumberFormat="1" applyFont="1" applyProtection="1"/>
    <xf numFmtId="0" fontId="29" fillId="0" borderId="13" xfId="30" applyFont="1" applyBorder="1" applyProtection="1"/>
    <xf numFmtId="3" fontId="22" fillId="0" borderId="13" xfId="30" applyNumberFormat="1" applyFont="1" applyBorder="1" applyProtection="1">
      <protection hidden="1"/>
    </xf>
    <xf numFmtId="3" fontId="29" fillId="0" borderId="13" xfId="30" applyNumberFormat="1" applyFont="1" applyBorder="1" applyProtection="1">
      <protection hidden="1"/>
    </xf>
    <xf numFmtId="0" fontId="53" fillId="0" borderId="0" xfId="30" applyFont="1" applyAlignment="1" applyProtection="1">
      <alignment horizontal="left"/>
    </xf>
    <xf numFmtId="0" fontId="22" fillId="0" borderId="0" xfId="30" applyFont="1" applyFill="1" applyBorder="1" applyAlignment="1" applyProtection="1">
      <alignment horizontal="right"/>
    </xf>
    <xf numFmtId="0" fontId="38" fillId="0" borderId="0" xfId="30" applyFont="1" applyBorder="1" applyAlignment="1" applyProtection="1">
      <alignment horizontal="center" wrapText="1"/>
    </xf>
    <xf numFmtId="0" fontId="0" fillId="0" borderId="0" xfId="0" applyProtection="1"/>
    <xf numFmtId="0" fontId="22" fillId="0" borderId="13" xfId="30" applyFont="1" applyFill="1" applyBorder="1" applyAlignment="1" applyProtection="1">
      <alignment horizontal="center" vertical="center"/>
    </xf>
    <xf numFmtId="0" fontId="22" fillId="0" borderId="12" xfId="30" applyFont="1" applyBorder="1" applyAlignment="1" applyProtection="1">
      <alignment horizontal="center" vertical="center" wrapText="1"/>
    </xf>
    <xf numFmtId="0" fontId="29" fillId="0" borderId="16" xfId="30" applyFont="1" applyFill="1" applyBorder="1" applyAlignment="1" applyProtection="1">
      <alignment horizontal="center" vertical="center" wrapText="1"/>
    </xf>
    <xf numFmtId="0" fontId="29" fillId="0" borderId="23" xfId="30" applyFont="1" applyFill="1" applyBorder="1" applyAlignment="1" applyProtection="1">
      <alignment horizontal="center" vertical="center" wrapText="1"/>
    </xf>
    <xf numFmtId="0" fontId="29" fillId="0" borderId="23" xfId="30" applyFont="1" applyFill="1" applyBorder="1" applyAlignment="1" applyProtection="1">
      <alignment horizontal="center" vertical="center" wrapText="1"/>
      <protection hidden="1"/>
    </xf>
    <xf numFmtId="0" fontId="29" fillId="0" borderId="10" xfId="30" applyFont="1" applyFill="1" applyBorder="1" applyProtection="1"/>
    <xf numFmtId="0" fontId="29" fillId="0" borderId="17" xfId="30" applyFont="1" applyFill="1" applyBorder="1" applyProtection="1"/>
    <xf numFmtId="0" fontId="29" fillId="0" borderId="14" xfId="30" applyFont="1" applyFill="1" applyBorder="1" applyProtection="1"/>
    <xf numFmtId="0" fontId="53" fillId="0" borderId="0" xfId="30" applyFont="1" applyProtection="1"/>
    <xf numFmtId="0" fontId="22" fillId="0" borderId="0" xfId="0" applyFont="1" applyAlignment="1">
      <alignment horizontal="right"/>
    </xf>
    <xf numFmtId="0" fontId="22" fillId="0" borderId="0" xfId="30" applyFont="1" applyAlignment="1" applyProtection="1">
      <alignment horizontal="right"/>
    </xf>
    <xf numFmtId="0" fontId="25" fillId="0" borderId="0" xfId="30" applyFont="1" applyBorder="1" applyAlignment="1" applyProtection="1">
      <alignment vertical="center" wrapText="1"/>
    </xf>
    <xf numFmtId="0" fontId="39" fillId="0" borderId="0" xfId="30" applyFont="1" applyFill="1" applyBorder="1" applyAlignment="1" applyProtection="1">
      <alignment horizontal="center" vertical="center" wrapText="1"/>
    </xf>
    <xf numFmtId="0" fontId="58" fillId="0" borderId="0" xfId="30" applyFont="1" applyAlignment="1" applyProtection="1">
      <alignment vertical="center"/>
      <protection hidden="1"/>
    </xf>
    <xf numFmtId="0" fontId="59" fillId="0" borderId="23" xfId="0" applyNumberFormat="1" applyFont="1" applyFill="1" applyBorder="1" applyAlignment="1" applyProtection="1">
      <alignment horizontal="center" vertical="center" wrapText="1"/>
    </xf>
    <xf numFmtId="0" fontId="59" fillId="0" borderId="23" xfId="0" applyFont="1" applyFill="1" applyBorder="1" applyAlignment="1" applyProtection="1">
      <alignment horizontal="center" vertical="center" wrapText="1"/>
    </xf>
    <xf numFmtId="0" fontId="59" fillId="0" borderId="16" xfId="0" applyFont="1" applyFill="1" applyBorder="1" applyAlignment="1" applyProtection="1">
      <alignment horizontal="center" vertical="center" wrapText="1"/>
    </xf>
    <xf numFmtId="164" fontId="37" fillId="6" borderId="13" xfId="0" applyNumberFormat="1" applyFont="1" applyFill="1" applyBorder="1" applyAlignment="1" applyProtection="1">
      <alignment horizontal="center" vertical="center" wrapText="1"/>
      <protection locked="0"/>
    </xf>
    <xf numFmtId="0" fontId="61" fillId="0" borderId="13" xfId="0" applyFont="1" applyFill="1" applyBorder="1" applyAlignment="1" applyProtection="1">
      <alignment horizontal="center" vertical="center" wrapText="1"/>
      <protection hidden="1"/>
    </xf>
    <xf numFmtId="0" fontId="40" fillId="0" borderId="13" xfId="30" applyFont="1" applyFill="1" applyBorder="1" applyAlignment="1" applyProtection="1">
      <alignment horizontal="center" vertical="center"/>
      <protection hidden="1"/>
    </xf>
    <xf numFmtId="49" fontId="0" fillId="6" borderId="13" xfId="0" applyNumberFormat="1" applyFont="1" applyFill="1" applyBorder="1" applyAlignment="1" applyProtection="1">
      <alignment horizontal="left" vertical="center" wrapText="1"/>
      <protection locked="0"/>
    </xf>
    <xf numFmtId="0" fontId="0" fillId="6" borderId="13" xfId="0" applyNumberFormat="1" applyFont="1" applyFill="1" applyBorder="1" applyAlignment="1" applyProtection="1">
      <alignment horizontal="center" vertical="center" wrapText="1"/>
      <protection locked="0"/>
    </xf>
    <xf numFmtId="3" fontId="0" fillId="6" borderId="13" xfId="0" applyNumberFormat="1" applyFont="1" applyFill="1" applyBorder="1" applyAlignment="1" applyProtection="1">
      <alignment horizontal="center" vertical="center" wrapText="1"/>
      <protection locked="0"/>
    </xf>
    <xf numFmtId="3" fontId="23" fillId="0" borderId="13" xfId="0" applyNumberFormat="1" applyFont="1" applyFill="1" applyBorder="1" applyAlignment="1" applyProtection="1">
      <alignment horizontal="right" vertical="center" wrapText="1"/>
      <protection hidden="1"/>
    </xf>
    <xf numFmtId="0" fontId="53" fillId="0" borderId="0" xfId="30" applyFont="1" applyAlignment="1" applyProtection="1">
      <alignment horizontal="left" vertical="center"/>
      <protection hidden="1"/>
    </xf>
    <xf numFmtId="0" fontId="40" fillId="0" borderId="0" xfId="30" applyFont="1" applyBorder="1" applyAlignment="1" applyProtection="1">
      <alignment vertical="center"/>
    </xf>
    <xf numFmtId="0" fontId="37" fillId="0" borderId="0" xfId="0" applyFont="1" applyFill="1" applyBorder="1" applyAlignment="1" applyProtection="1">
      <alignment horizontal="center" vertical="center" wrapText="1"/>
    </xf>
    <xf numFmtId="3" fontId="29" fillId="0" borderId="13" xfId="30" applyNumberFormat="1" applyFont="1" applyBorder="1" applyAlignment="1" applyProtection="1">
      <alignment horizontal="right"/>
    </xf>
    <xf numFmtId="3" fontId="29" fillId="0" borderId="13" xfId="30" applyNumberFormat="1" applyFont="1" applyBorder="1" applyAlignment="1" applyProtection="1">
      <alignment horizontal="center"/>
      <protection hidden="1"/>
    </xf>
    <xf numFmtId="0" fontId="61" fillId="0" borderId="0" xfId="0" applyNumberFormat="1" applyFont="1" applyFill="1" applyBorder="1" applyAlignment="1" applyProtection="1">
      <alignment horizontal="center" vertical="center" wrapText="1"/>
    </xf>
    <xf numFmtId="3" fontId="23" fillId="0" borderId="0" xfId="0" applyNumberFormat="1" applyFont="1" applyFill="1" applyBorder="1" applyAlignment="1" applyProtection="1">
      <alignment horizontal="center" vertical="center" wrapText="1"/>
    </xf>
    <xf numFmtId="3" fontId="37" fillId="0" borderId="13" xfId="0" applyNumberFormat="1" applyFont="1" applyFill="1" applyBorder="1" applyAlignment="1" applyProtection="1">
      <alignment horizontal="right" vertical="center" wrapText="1"/>
      <protection hidden="1"/>
    </xf>
    <xf numFmtId="3" fontId="37" fillId="0" borderId="0" xfId="0" applyNumberFormat="1" applyFont="1" applyFill="1" applyBorder="1" applyAlignment="1" applyProtection="1">
      <alignment horizontal="right" vertical="center" wrapText="1"/>
    </xf>
    <xf numFmtId="0" fontId="22" fillId="0" borderId="0" xfId="30" applyFont="1" applyFill="1" applyBorder="1" applyAlignment="1" applyProtection="1">
      <alignment horizontal="center" vertical="center" wrapText="1"/>
    </xf>
    <xf numFmtId="0" fontId="22" fillId="0" borderId="13" xfId="30" applyFont="1" applyBorder="1" applyAlignment="1" applyProtection="1">
      <alignment horizontal="center" vertical="center"/>
    </xf>
    <xf numFmtId="0" fontId="40" fillId="0" borderId="16" xfId="30" applyFont="1" applyBorder="1" applyAlignment="1" applyProtection="1">
      <alignment horizontal="left" vertical="center"/>
    </xf>
    <xf numFmtId="1" fontId="22" fillId="0" borderId="13" xfId="30" applyNumberFormat="1" applyFont="1" applyFill="1" applyBorder="1" applyAlignment="1" applyProtection="1">
      <alignment horizontal="right"/>
      <protection hidden="1"/>
    </xf>
    <xf numFmtId="3" fontId="22" fillId="6" borderId="13" xfId="30" applyNumberFormat="1" applyFont="1" applyFill="1" applyBorder="1" applyAlignment="1" applyProtection="1">
      <alignment horizontal="center"/>
      <protection locked="0"/>
    </xf>
    <xf numFmtId="3" fontId="22" fillId="6" borderId="24" xfId="30" applyNumberFormat="1" applyFont="1" applyFill="1" applyBorder="1" applyAlignment="1" applyProtection="1">
      <alignment horizontal="center"/>
      <protection locked="0"/>
    </xf>
    <xf numFmtId="0" fontId="40" fillId="0" borderId="21" xfId="30" applyFont="1" applyBorder="1" applyAlignment="1" applyProtection="1">
      <alignment horizontal="left" vertical="center"/>
    </xf>
    <xf numFmtId="0" fontId="40" fillId="0" borderId="12" xfId="30" applyFont="1" applyBorder="1" applyAlignment="1" applyProtection="1">
      <alignment horizontal="left" vertical="center"/>
    </xf>
    <xf numFmtId="0" fontId="40" fillId="31" borderId="16" xfId="30" applyFont="1" applyFill="1" applyBorder="1" applyAlignment="1" applyProtection="1">
      <alignment horizontal="left" vertical="center"/>
    </xf>
    <xf numFmtId="2" fontId="22" fillId="31" borderId="13" xfId="30" applyNumberFormat="1" applyFont="1" applyFill="1" applyBorder="1" applyProtection="1">
      <protection hidden="1"/>
    </xf>
    <xf numFmtId="1" fontId="22" fillId="31" borderId="13" xfId="30" applyNumberFormat="1" applyFont="1" applyFill="1" applyBorder="1" applyAlignment="1" applyProtection="1">
      <alignment horizontal="right"/>
      <protection hidden="1"/>
    </xf>
    <xf numFmtId="0" fontId="40" fillId="31" borderId="21" xfId="30" applyFont="1" applyFill="1" applyBorder="1" applyAlignment="1" applyProtection="1">
      <alignment horizontal="left" vertical="center"/>
    </xf>
    <xf numFmtId="0" fontId="40" fillId="31" borderId="12" xfId="30" applyFont="1" applyFill="1" applyBorder="1" applyAlignment="1" applyProtection="1">
      <alignment horizontal="left" vertical="center"/>
    </xf>
    <xf numFmtId="0" fontId="22" fillId="6" borderId="23" xfId="30" applyFont="1" applyFill="1" applyBorder="1" applyProtection="1">
      <protection locked="0"/>
    </xf>
    <xf numFmtId="3" fontId="22" fillId="6" borderId="23" xfId="30" applyNumberFormat="1" applyFont="1" applyFill="1" applyBorder="1" applyAlignment="1" applyProtection="1">
      <alignment horizontal="center"/>
      <protection locked="0"/>
    </xf>
    <xf numFmtId="0" fontId="40" fillId="0" borderId="0" xfId="30" applyFont="1" applyBorder="1" applyAlignment="1" applyProtection="1">
      <alignment horizontal="left" vertical="center"/>
    </xf>
    <xf numFmtId="2" fontId="22" fillId="0" borderId="0" xfId="30" applyNumberFormat="1" applyFont="1" applyFill="1" applyBorder="1" applyProtection="1"/>
    <xf numFmtId="0" fontId="29" fillId="0" borderId="0" xfId="30" applyFont="1" applyFill="1" applyBorder="1" applyAlignment="1" applyProtection="1">
      <alignment horizontal="right"/>
    </xf>
    <xf numFmtId="0" fontId="40" fillId="0" borderId="13" xfId="30" applyFont="1" applyFill="1" applyBorder="1" applyAlignment="1" applyProtection="1">
      <alignment horizontal="right" vertical="center"/>
    </xf>
    <xf numFmtId="3" fontId="22" fillId="0" borderId="13" xfId="30" applyNumberFormat="1" applyFont="1" applyFill="1" applyBorder="1" applyAlignment="1" applyProtection="1">
      <alignment horizontal="right"/>
      <protection hidden="1"/>
    </xf>
    <xf numFmtId="3" fontId="22" fillId="0" borderId="24" xfId="30" applyNumberFormat="1" applyFont="1" applyFill="1" applyBorder="1" applyAlignment="1" applyProtection="1">
      <alignment horizontal="right"/>
      <protection hidden="1"/>
    </xf>
    <xf numFmtId="3" fontId="22" fillId="0" borderId="13" xfId="30" applyNumberFormat="1" applyFont="1" applyFill="1" applyBorder="1" applyAlignment="1" applyProtection="1">
      <alignment horizontal="right" vertical="center"/>
      <protection hidden="1"/>
    </xf>
    <xf numFmtId="0" fontId="29" fillId="0" borderId="13" xfId="30" applyFont="1" applyBorder="1" applyAlignment="1" applyProtection="1">
      <alignment horizontal="right"/>
    </xf>
    <xf numFmtId="0" fontId="61" fillId="0" borderId="13" xfId="30" applyNumberFormat="1" applyFont="1" applyBorder="1" applyProtection="1">
      <protection hidden="1"/>
    </xf>
    <xf numFmtId="1" fontId="29" fillId="0" borderId="13" xfId="30" applyNumberFormat="1" applyFont="1" applyBorder="1" applyProtection="1">
      <protection hidden="1"/>
    </xf>
    <xf numFmtId="3" fontId="29" fillId="0" borderId="13" xfId="30" applyNumberFormat="1" applyFont="1" applyBorder="1" applyAlignment="1" applyProtection="1">
      <alignment horizontal="right"/>
      <protection hidden="1"/>
    </xf>
    <xf numFmtId="0" fontId="0" fillId="0" borderId="0" xfId="0" applyFont="1" applyAlignment="1">
      <alignment horizontal="right"/>
    </xf>
    <xf numFmtId="49" fontId="61" fillId="6" borderId="13" xfId="0" applyNumberFormat="1" applyFont="1" applyFill="1" applyBorder="1" applyAlignment="1" applyProtection="1">
      <alignment horizontal="left" vertical="center" wrapText="1"/>
      <protection locked="0"/>
    </xf>
    <xf numFmtId="0" fontId="61" fillId="6" borderId="13" xfId="0" applyNumberFormat="1" applyFont="1" applyFill="1" applyBorder="1" applyAlignment="1" applyProtection="1">
      <alignment horizontal="center" vertical="center" wrapText="1"/>
      <protection locked="0"/>
    </xf>
    <xf numFmtId="3" fontId="23" fillId="6" borderId="13" xfId="0" applyNumberFormat="1" applyFont="1" applyFill="1" applyBorder="1" applyAlignment="1" applyProtection="1">
      <alignment horizontal="center" vertical="center" wrapText="1"/>
      <protection locked="0"/>
    </xf>
    <xf numFmtId="3" fontId="22" fillId="6" borderId="25" xfId="30" applyNumberFormat="1" applyFont="1" applyFill="1" applyBorder="1" applyAlignment="1" applyProtection="1">
      <alignment horizontal="center"/>
      <protection locked="0"/>
    </xf>
    <xf numFmtId="3" fontId="22" fillId="0" borderId="25" xfId="30" applyNumberFormat="1" applyFont="1" applyFill="1" applyBorder="1" applyAlignment="1" applyProtection="1">
      <alignment horizontal="right"/>
      <protection hidden="1"/>
    </xf>
    <xf numFmtId="3" fontId="29" fillId="0" borderId="19" xfId="30" applyNumberFormat="1" applyFont="1" applyBorder="1" applyProtection="1">
      <protection hidden="1"/>
    </xf>
    <xf numFmtId="0" fontId="67" fillId="0" borderId="0" xfId="0" applyFont="1" applyAlignment="1" applyProtection="1">
      <alignment horizontal="left" vertical="center" wrapText="1"/>
    </xf>
    <xf numFmtId="0" fontId="0" fillId="0" borderId="0" xfId="0" applyAlignment="1" applyProtection="1">
      <alignment horizontal="left" vertical="center" wrapText="1"/>
    </xf>
    <xf numFmtId="165" fontId="0" fillId="6" borderId="13" xfId="0" applyNumberFormat="1" applyFill="1" applyBorder="1" applyProtection="1">
      <protection locked="0"/>
    </xf>
    <xf numFmtId="0" fontId="73" fillId="0" borderId="0" xfId="0" applyFont="1" applyProtection="1"/>
    <xf numFmtId="0" fontId="27" fillId="32" borderId="13" xfId="0" applyFont="1" applyFill="1" applyBorder="1" applyProtection="1">
      <protection hidden="1"/>
    </xf>
    <xf numFmtId="0" fontId="74" fillId="0" borderId="0" xfId="0" applyFont="1" applyProtection="1">
      <protection hidden="1"/>
    </xf>
    <xf numFmtId="0" fontId="0" fillId="0" borderId="0" xfId="0" applyAlignment="1" applyProtection="1">
      <alignment horizontal="left" vertical="center"/>
    </xf>
    <xf numFmtId="0" fontId="75" fillId="0" borderId="0" xfId="0" applyFont="1" applyAlignment="1" applyProtection="1">
      <alignment wrapText="1"/>
      <protection hidden="1"/>
    </xf>
    <xf numFmtId="0" fontId="61" fillId="0" borderId="0" xfId="0" applyFont="1" applyProtection="1"/>
    <xf numFmtId="0" fontId="75" fillId="0" borderId="0" xfId="0" applyFont="1" applyProtection="1"/>
    <xf numFmtId="0" fontId="76" fillId="0" borderId="0" xfId="0" applyFont="1" applyProtection="1"/>
    <xf numFmtId="0" fontId="37" fillId="0" borderId="0" xfId="0" applyNumberFormat="1" applyFont="1" applyFill="1" applyProtection="1"/>
    <xf numFmtId="4" fontId="37" fillId="0" borderId="0" xfId="0" applyNumberFormat="1" applyFont="1" applyFill="1" applyProtection="1"/>
    <xf numFmtId="4" fontId="37" fillId="0" borderId="0" xfId="0" applyNumberFormat="1" applyFont="1" applyFill="1" applyAlignment="1" applyProtection="1">
      <alignment horizontal="center"/>
    </xf>
    <xf numFmtId="4" fontId="59" fillId="0" borderId="0" xfId="0" applyNumberFormat="1" applyFont="1" applyFill="1" applyAlignment="1" applyProtection="1">
      <alignment horizontal="center"/>
    </xf>
    <xf numFmtId="4" fontId="0" fillId="0" borderId="0" xfId="0" applyNumberFormat="1" applyFont="1" applyFill="1" applyAlignment="1" applyProtection="1">
      <alignment horizontal="center"/>
    </xf>
    <xf numFmtId="0" fontId="37" fillId="0" borderId="0" xfId="0" applyFont="1"/>
    <xf numFmtId="0" fontId="37" fillId="0" borderId="0" xfId="0" applyFont="1" applyProtection="1"/>
    <xf numFmtId="0" fontId="37" fillId="0" borderId="0" xfId="0" applyNumberFormat="1" applyFont="1" applyFill="1" applyBorder="1" applyAlignment="1" applyProtection="1">
      <alignment horizontal="left"/>
    </xf>
    <xf numFmtId="4" fontId="37" fillId="0" borderId="0" xfId="0" applyNumberFormat="1" applyFont="1" applyFill="1" applyBorder="1" applyAlignment="1" applyProtection="1">
      <alignment horizontal="left"/>
    </xf>
    <xf numFmtId="4" fontId="37" fillId="0" borderId="0" xfId="0" applyNumberFormat="1" applyFont="1" applyFill="1" applyBorder="1" applyAlignment="1" applyProtection="1">
      <alignment horizontal="center"/>
    </xf>
    <xf numFmtId="4" fontId="59" fillId="0" borderId="0" xfId="0" applyNumberFormat="1" applyFont="1" applyFill="1" applyBorder="1" applyAlignment="1" applyProtection="1">
      <alignment horizontal="center"/>
    </xf>
    <xf numFmtId="0" fontId="29" fillId="0" borderId="13" xfId="30" applyFont="1" applyBorder="1" applyAlignment="1" applyProtection="1">
      <alignment horizontal="center" vertical="center"/>
    </xf>
    <xf numFmtId="4" fontId="59" fillId="0" borderId="0" xfId="0" applyNumberFormat="1" applyFont="1" applyFill="1" applyBorder="1" applyAlignment="1" applyProtection="1">
      <alignment horizontal="left" vertical="center"/>
    </xf>
    <xf numFmtId="0" fontId="78" fillId="0" borderId="0" xfId="0" applyNumberFormat="1" applyFont="1" applyFill="1" applyBorder="1" applyAlignment="1">
      <alignment horizontal="right" vertical="center"/>
    </xf>
    <xf numFmtId="4" fontId="59" fillId="0" borderId="13" xfId="0" applyNumberFormat="1" applyFont="1" applyFill="1" applyBorder="1" applyAlignment="1" applyProtection="1">
      <alignment horizontal="center" vertical="center" wrapText="1"/>
    </xf>
    <xf numFmtId="4" fontId="59" fillId="0" borderId="17" xfId="0" applyNumberFormat="1" applyFont="1" applyFill="1" applyBorder="1" applyAlignment="1" applyProtection="1">
      <alignment horizontal="center" vertical="center" wrapText="1"/>
    </xf>
    <xf numFmtId="4" fontId="60" fillId="0" borderId="13" xfId="0" applyNumberFormat="1" applyFont="1" applyFill="1" applyBorder="1" applyAlignment="1" applyProtection="1">
      <alignment horizontal="center" vertical="center"/>
    </xf>
    <xf numFmtId="0" fontId="37" fillId="0" borderId="23" xfId="0" applyNumberFormat="1" applyFont="1" applyFill="1" applyBorder="1" applyAlignment="1" applyProtection="1">
      <alignment vertical="center"/>
    </xf>
    <xf numFmtId="4" fontId="59" fillId="6" borderId="13" xfId="0" applyNumberFormat="1" applyFont="1" applyFill="1" applyBorder="1" applyAlignment="1" applyProtection="1">
      <alignment horizontal="center" vertical="center" wrapText="1"/>
      <protection locked="0"/>
    </xf>
    <xf numFmtId="4" fontId="59" fillId="6" borderId="17" xfId="0" applyNumberFormat="1" applyFont="1" applyFill="1" applyBorder="1" applyAlignment="1" applyProtection="1">
      <alignment horizontal="center" vertical="center" wrapText="1"/>
      <protection locked="0"/>
    </xf>
    <xf numFmtId="0" fontId="37" fillId="0" borderId="0" xfId="0" applyFont="1" applyFill="1" applyAlignment="1">
      <alignment vertical="center"/>
    </xf>
    <xf numFmtId="0" fontId="36" fillId="0" borderId="23" xfId="0" applyNumberFormat="1" applyFont="1" applyFill="1" applyBorder="1" applyAlignment="1" applyProtection="1">
      <alignment vertical="center"/>
    </xf>
    <xf numFmtId="4" fontId="59" fillId="20" borderId="13" xfId="0" applyNumberFormat="1" applyFont="1" applyFill="1" applyBorder="1" applyAlignment="1" applyProtection="1">
      <alignment horizontal="center" vertical="center" wrapText="1"/>
    </xf>
    <xf numFmtId="4" fontId="59" fillId="20" borderId="17" xfId="0" applyNumberFormat="1" applyFont="1" applyFill="1" applyBorder="1" applyAlignment="1" applyProtection="1">
      <alignment horizontal="center" vertical="center" wrapText="1"/>
    </xf>
    <xf numFmtId="4" fontId="60" fillId="20" borderId="13" xfId="0" applyNumberFormat="1" applyFont="1" applyFill="1" applyBorder="1" applyAlignment="1" applyProtection="1">
      <alignment horizontal="center" vertical="center"/>
    </xf>
    <xf numFmtId="0" fontId="37" fillId="0" borderId="0" xfId="0" applyFont="1" applyFill="1" applyBorder="1" applyAlignment="1">
      <alignment vertical="center"/>
    </xf>
    <xf numFmtId="0" fontId="36" fillId="0" borderId="26" xfId="0" applyNumberFormat="1" applyFont="1" applyFill="1" applyBorder="1" applyAlignment="1" applyProtection="1">
      <alignment vertical="center"/>
    </xf>
    <xf numFmtId="4" fontId="36" fillId="0" borderId="12" xfId="0" applyNumberFormat="1" applyFont="1" applyFill="1" applyBorder="1" applyAlignment="1" applyProtection="1">
      <alignment horizontal="right" vertical="center"/>
    </xf>
    <xf numFmtId="4" fontId="59" fillId="6" borderId="22" xfId="0" applyNumberFormat="1" applyFont="1" applyFill="1" applyBorder="1" applyAlignment="1" applyProtection="1">
      <alignment horizontal="center" vertical="center"/>
      <protection locked="0"/>
    </xf>
    <xf numFmtId="4" fontId="59" fillId="6" borderId="10" xfId="0" applyNumberFormat="1" applyFont="1" applyFill="1" applyBorder="1" applyAlignment="1" applyProtection="1">
      <alignment horizontal="center" vertical="center"/>
      <protection locked="0"/>
    </xf>
    <xf numFmtId="4" fontId="59" fillId="0" borderId="22" xfId="0" applyNumberFormat="1" applyFont="1" applyFill="1" applyBorder="1" applyAlignment="1" applyProtection="1">
      <alignment horizontal="center" vertical="center"/>
    </xf>
    <xf numFmtId="4" fontId="36" fillId="0" borderId="19" xfId="0" applyNumberFormat="1" applyFont="1" applyFill="1" applyBorder="1" applyAlignment="1" applyProtection="1">
      <alignment horizontal="right" vertical="center"/>
    </xf>
    <xf numFmtId="4" fontId="59" fillId="6" borderId="13" xfId="0" applyNumberFormat="1" applyFont="1" applyFill="1" applyBorder="1" applyAlignment="1" applyProtection="1">
      <alignment horizontal="center" vertical="center"/>
      <protection locked="0"/>
    </xf>
    <xf numFmtId="4" fontId="59" fillId="0" borderId="26" xfId="0" applyNumberFormat="1" applyFont="1" applyFill="1" applyBorder="1" applyAlignment="1" applyProtection="1">
      <alignment horizontal="center" vertical="center"/>
    </xf>
    <xf numFmtId="0" fontId="36" fillId="0" borderId="22" xfId="0" applyNumberFormat="1" applyFont="1" applyFill="1" applyBorder="1" applyAlignment="1" applyProtection="1">
      <alignment vertical="center"/>
    </xf>
    <xf numFmtId="4" fontId="36" fillId="30" borderId="22" xfId="0" applyNumberFormat="1" applyFont="1" applyFill="1" applyBorder="1" applyAlignment="1" applyProtection="1">
      <alignment horizontal="center" vertical="center"/>
    </xf>
    <xf numFmtId="4" fontId="36" fillId="30" borderId="13" xfId="0" applyNumberFormat="1" applyFont="1" applyFill="1" applyBorder="1" applyAlignment="1" applyProtection="1">
      <alignment horizontal="center" vertical="center"/>
    </xf>
    <xf numFmtId="0" fontId="61" fillId="0" borderId="0" xfId="0" applyFont="1" applyFill="1" applyAlignment="1">
      <alignment vertical="center"/>
    </xf>
    <xf numFmtId="0" fontId="36" fillId="0" borderId="23" xfId="0" applyNumberFormat="1" applyFont="1" applyFill="1" applyBorder="1" applyAlignment="1" applyProtection="1">
      <alignment horizontal="right" vertical="center"/>
    </xf>
    <xf numFmtId="4" fontId="59" fillId="0" borderId="17" xfId="0" applyNumberFormat="1" applyFont="1" applyFill="1" applyBorder="1" applyAlignment="1" applyProtection="1">
      <alignment vertical="center"/>
    </xf>
    <xf numFmtId="4" fontId="59" fillId="0" borderId="10" xfId="0" applyNumberFormat="1" applyFont="1" applyFill="1" applyBorder="1" applyAlignment="1" applyProtection="1">
      <alignment vertical="center"/>
    </xf>
    <xf numFmtId="4" fontId="59" fillId="0" borderId="11" xfId="0" applyNumberFormat="1" applyFont="1" applyFill="1" applyBorder="1" applyAlignment="1" applyProtection="1">
      <alignment horizontal="center" vertical="center"/>
    </xf>
    <xf numFmtId="4" fontId="59" fillId="0" borderId="12" xfId="0" applyNumberFormat="1" applyFont="1" applyFill="1" applyBorder="1" applyAlignment="1" applyProtection="1">
      <alignment horizontal="center" vertical="center"/>
    </xf>
    <xf numFmtId="4" fontId="59" fillId="6" borderId="17" xfId="0" applyNumberFormat="1" applyFont="1" applyFill="1" applyBorder="1" applyAlignment="1" applyProtection="1">
      <alignment horizontal="center" vertical="center"/>
      <protection locked="0"/>
    </xf>
    <xf numFmtId="4" fontId="59" fillId="0" borderId="18" xfId="0" applyNumberFormat="1" applyFont="1" applyFill="1" applyBorder="1" applyAlignment="1" applyProtection="1">
      <alignment horizontal="center" vertical="center"/>
    </xf>
    <xf numFmtId="4" fontId="59" fillId="0" borderId="19" xfId="0" applyNumberFormat="1" applyFont="1" applyFill="1" applyBorder="1" applyAlignment="1" applyProtection="1">
      <alignment horizontal="center" vertical="center"/>
    </xf>
    <xf numFmtId="0" fontId="36" fillId="0" borderId="22" xfId="0" applyNumberFormat="1" applyFont="1" applyFill="1" applyBorder="1" applyAlignment="1" applyProtection="1">
      <alignment horizontal="right" vertical="center"/>
    </xf>
    <xf numFmtId="4" fontId="36" fillId="0" borderId="22" xfId="0" applyNumberFormat="1" applyFont="1" applyFill="1" applyBorder="1" applyAlignment="1" applyProtection="1">
      <alignment horizontal="center" vertical="center"/>
    </xf>
    <xf numFmtId="4" fontId="59" fillId="0" borderId="20" xfId="0" applyNumberFormat="1" applyFont="1" applyFill="1" applyBorder="1" applyAlignment="1" applyProtection="1">
      <alignment vertical="center"/>
    </xf>
    <xf numFmtId="4" fontId="0" fillId="0" borderId="0" xfId="0" applyNumberFormat="1" applyFont="1" applyFill="1" applyBorder="1" applyAlignment="1" applyProtection="1">
      <alignment vertical="center"/>
    </xf>
    <xf numFmtId="4" fontId="0" fillId="0" borderId="21" xfId="0" applyNumberFormat="1" applyFont="1" applyFill="1" applyBorder="1" applyAlignment="1" applyProtection="1">
      <alignment vertical="center"/>
    </xf>
    <xf numFmtId="4" fontId="0" fillId="0" borderId="18" xfId="0" applyNumberFormat="1" applyFont="1" applyFill="1" applyBorder="1" applyAlignment="1" applyProtection="1">
      <alignment horizontal="center" vertical="center"/>
    </xf>
    <xf numFmtId="4" fontId="0" fillId="0" borderId="19" xfId="0" applyNumberFormat="1" applyFont="1" applyFill="1" applyBorder="1" applyAlignment="1" applyProtection="1">
      <alignment horizontal="center" vertical="center"/>
    </xf>
    <xf numFmtId="4" fontId="59" fillId="0" borderId="13" xfId="0" applyNumberFormat="1" applyFont="1" applyFill="1" applyBorder="1" applyAlignment="1" applyProtection="1">
      <alignment horizontal="center" vertical="center"/>
    </xf>
    <xf numFmtId="4" fontId="59" fillId="6" borderId="23" xfId="0" applyNumberFormat="1" applyFont="1" applyFill="1" applyBorder="1" applyAlignment="1" applyProtection="1">
      <alignment horizontal="center" vertical="center" wrapText="1"/>
      <protection locked="0"/>
    </xf>
    <xf numFmtId="4" fontId="59" fillId="6" borderId="14" xfId="0" applyNumberFormat="1" applyFont="1" applyFill="1" applyBorder="1" applyAlignment="1" applyProtection="1">
      <alignment horizontal="center" vertical="center" wrapText="1"/>
      <protection locked="0"/>
    </xf>
    <xf numFmtId="4" fontId="59" fillId="0" borderId="23" xfId="0" applyNumberFormat="1" applyFont="1" applyFill="1" applyBorder="1" applyAlignment="1" applyProtection="1">
      <alignment horizontal="center" vertical="center" wrapText="1"/>
    </xf>
    <xf numFmtId="4" fontId="0" fillId="0" borderId="11" xfId="0" applyNumberFormat="1" applyFont="1" applyFill="1" applyBorder="1" applyAlignment="1" applyProtection="1">
      <alignment vertical="center"/>
    </xf>
    <xf numFmtId="4" fontId="0" fillId="0" borderId="12" xfId="0" applyNumberFormat="1" applyFont="1" applyFill="1" applyBorder="1" applyAlignment="1" applyProtection="1">
      <alignment vertical="center"/>
    </xf>
    <xf numFmtId="4" fontId="59" fillId="6" borderId="26" xfId="0" applyNumberFormat="1" applyFont="1" applyFill="1" applyBorder="1" applyAlignment="1" applyProtection="1">
      <alignment horizontal="center" vertical="center"/>
      <protection locked="0"/>
    </xf>
    <xf numFmtId="4" fontId="59" fillId="6" borderId="20" xfId="0" applyNumberFormat="1" applyFont="1" applyFill="1" applyBorder="1" applyAlignment="1" applyProtection="1">
      <alignment horizontal="center" vertical="center"/>
      <protection locked="0"/>
    </xf>
    <xf numFmtId="0" fontId="61" fillId="0" borderId="0" xfId="0" applyNumberFormat="1" applyFont="1" applyFill="1" applyBorder="1" applyAlignment="1" applyProtection="1">
      <alignment horizontal="center" vertical="center"/>
    </xf>
    <xf numFmtId="4" fontId="54" fillId="0" borderId="13" xfId="0" applyNumberFormat="1" applyFont="1" applyFill="1" applyBorder="1" applyAlignment="1" applyProtection="1">
      <alignment horizontal="center" vertical="center"/>
    </xf>
    <xf numFmtId="4" fontId="49" fillId="0" borderId="13" xfId="0" applyNumberFormat="1" applyFont="1" applyFill="1" applyBorder="1" applyAlignment="1" applyProtection="1">
      <alignment horizontal="center" vertical="center"/>
    </xf>
    <xf numFmtId="0" fontId="80" fillId="0" borderId="0" xfId="0" applyFont="1" applyFill="1"/>
    <xf numFmtId="0" fontId="37" fillId="0" borderId="0" xfId="0" applyNumberFormat="1" applyFont="1" applyFill="1" applyBorder="1" applyAlignment="1" applyProtection="1">
      <alignment horizontal="center" wrapText="1"/>
    </xf>
    <xf numFmtId="0" fontId="59" fillId="0" borderId="0" xfId="0" applyNumberFormat="1" applyFont="1" applyFill="1" applyBorder="1" applyAlignment="1" applyProtection="1">
      <alignment horizontal="center" wrapText="1"/>
    </xf>
    <xf numFmtId="49" fontId="59" fillId="0" borderId="0" xfId="0" applyNumberFormat="1" applyFont="1" applyFill="1" applyAlignment="1">
      <alignment horizontal="right"/>
    </xf>
    <xf numFmtId="49" fontId="80" fillId="0" borderId="0" xfId="0" applyNumberFormat="1" applyFont="1" applyFill="1" applyAlignment="1">
      <alignment horizontal="right"/>
    </xf>
    <xf numFmtId="0" fontId="26" fillId="0" borderId="0" xfId="0" applyNumberFormat="1" applyFont="1" applyFill="1" applyBorder="1" applyAlignment="1" applyProtection="1">
      <alignment horizontal="center" vertical="center"/>
    </xf>
    <xf numFmtId="4" fontId="59" fillId="0" borderId="0" xfId="0" applyNumberFormat="1" applyFont="1" applyFill="1" applyBorder="1" applyAlignment="1" applyProtection="1">
      <alignment horizontal="center" vertical="center" wrapText="1"/>
    </xf>
    <xf numFmtId="4" fontId="60" fillId="0" borderId="0" xfId="0" applyNumberFormat="1" applyFont="1" applyFill="1" applyBorder="1" applyAlignment="1" applyProtection="1">
      <alignment horizontal="center" vertical="center"/>
    </xf>
    <xf numFmtId="0" fontId="37" fillId="0" borderId="13" xfId="0" applyNumberFormat="1" applyFont="1" applyFill="1" applyBorder="1" applyAlignment="1" applyProtection="1">
      <alignment horizontal="right" vertical="center"/>
    </xf>
    <xf numFmtId="4" fontId="59" fillId="0" borderId="13" xfId="0" applyNumberFormat="1" applyFont="1" applyFill="1" applyBorder="1" applyAlignment="1" applyProtection="1">
      <alignment horizontal="center" vertical="center" wrapText="1"/>
      <protection hidden="1"/>
    </xf>
    <xf numFmtId="0" fontId="0" fillId="32" borderId="20" xfId="0" applyFont="1" applyFill="1" applyBorder="1" applyAlignment="1" applyProtection="1">
      <alignment vertical="center" wrapText="1"/>
    </xf>
    <xf numFmtId="0" fontId="61" fillId="0" borderId="13" xfId="0" applyFont="1" applyBorder="1" applyAlignment="1" applyProtection="1">
      <alignment vertical="center" wrapText="1"/>
    </xf>
    <xf numFmtId="0" fontId="37" fillId="0" borderId="23" xfId="0" applyNumberFormat="1" applyFont="1" applyFill="1" applyBorder="1" applyAlignment="1" applyProtection="1">
      <alignment horizontal="right" vertical="center"/>
    </xf>
    <xf numFmtId="0" fontId="0" fillId="0" borderId="13" xfId="0" applyFont="1" applyBorder="1" applyAlignment="1" applyProtection="1">
      <alignment vertical="center" wrapText="1"/>
    </xf>
    <xf numFmtId="165" fontId="61" fillId="0" borderId="13" xfId="0" applyNumberFormat="1" applyFont="1" applyBorder="1" applyAlignment="1" applyProtection="1">
      <alignment horizontal="center" vertical="center" wrapText="1"/>
      <protection hidden="1"/>
    </xf>
    <xf numFmtId="0" fontId="0" fillId="0" borderId="13" xfId="0" applyNumberFormat="1" applyFont="1" applyBorder="1" applyAlignment="1" applyProtection="1">
      <alignment horizontal="center" vertical="center" wrapText="1"/>
      <protection hidden="1"/>
    </xf>
    <xf numFmtId="4" fontId="59" fillId="6" borderId="19" xfId="0" applyNumberFormat="1" applyFont="1" applyFill="1" applyBorder="1" applyAlignment="1" applyProtection="1">
      <alignment horizontal="center" vertical="center" wrapText="1"/>
      <protection locked="0"/>
    </xf>
    <xf numFmtId="165" fontId="0" fillId="0" borderId="13" xfId="0" applyNumberFormat="1" applyFont="1" applyBorder="1" applyAlignment="1" applyProtection="1">
      <alignment horizontal="center" vertical="center" wrapText="1"/>
      <protection hidden="1"/>
    </xf>
    <xf numFmtId="0" fontId="45" fillId="0" borderId="13" xfId="0" applyFont="1" applyBorder="1" applyAlignment="1" applyProtection="1">
      <alignment vertical="center" wrapText="1"/>
      <protection hidden="1"/>
    </xf>
    <xf numFmtId="165" fontId="0" fillId="0" borderId="13" xfId="0" applyNumberFormat="1" applyFont="1" applyFill="1" applyBorder="1" applyAlignment="1" applyProtection="1">
      <alignment horizontal="center" vertical="center" wrapText="1"/>
    </xf>
    <xf numFmtId="9" fontId="0" fillId="0" borderId="13" xfId="0" applyNumberFormat="1" applyFont="1" applyBorder="1" applyAlignment="1" applyProtection="1">
      <alignment horizontal="center" vertical="center" wrapText="1"/>
    </xf>
    <xf numFmtId="10" fontId="0" fillId="0" borderId="13" xfId="0" applyNumberFormat="1" applyFont="1" applyBorder="1" applyAlignment="1" applyProtection="1">
      <alignment horizontal="center" vertical="center" wrapText="1"/>
    </xf>
    <xf numFmtId="0" fontId="36" fillId="0" borderId="13" xfId="0" applyFont="1" applyFill="1" applyBorder="1" applyAlignment="1" applyProtection="1">
      <alignment vertical="center"/>
    </xf>
    <xf numFmtId="165" fontId="36" fillId="21" borderId="13" xfId="0" applyNumberFormat="1" applyFont="1" applyFill="1" applyBorder="1" applyAlignment="1" applyProtection="1">
      <alignment horizontal="center" vertical="center"/>
      <protection hidden="1"/>
    </xf>
    <xf numFmtId="0" fontId="0" fillId="0" borderId="0" xfId="0" applyFont="1" applyProtection="1">
      <protection hidden="1"/>
    </xf>
    <xf numFmtId="0" fontId="0" fillId="0" borderId="13" xfId="0" applyFont="1" applyBorder="1" applyAlignment="1" applyProtection="1">
      <alignment vertical="center"/>
    </xf>
    <xf numFmtId="165" fontId="36" fillId="0" borderId="13" xfId="0" applyNumberFormat="1" applyFont="1" applyFill="1" applyBorder="1" applyAlignment="1" applyProtection="1">
      <alignment horizontal="center" vertical="center"/>
      <protection hidden="1"/>
    </xf>
    <xf numFmtId="4" fontId="59" fillId="0" borderId="14" xfId="0" applyNumberFormat="1" applyFont="1" applyFill="1" applyBorder="1" applyAlignment="1" applyProtection="1">
      <alignment horizontal="center" vertical="center" wrapText="1"/>
      <protection hidden="1"/>
    </xf>
    <xf numFmtId="4" fontId="60" fillId="0" borderId="23" xfId="0" applyNumberFormat="1" applyFont="1" applyFill="1" applyBorder="1" applyAlignment="1" applyProtection="1">
      <alignment horizontal="center" vertical="center"/>
    </xf>
    <xf numFmtId="0" fontId="0" fillId="0" borderId="13" xfId="0" applyFont="1" applyBorder="1" applyAlignment="1">
      <alignment vertical="center"/>
    </xf>
    <xf numFmtId="4" fontId="44" fillId="0" borderId="22" xfId="0" applyNumberFormat="1" applyFont="1" applyFill="1" applyBorder="1" applyAlignment="1" applyProtection="1">
      <alignment horizontal="center" vertical="center"/>
      <protection hidden="1"/>
    </xf>
    <xf numFmtId="0" fontId="37" fillId="0" borderId="0" xfId="0" applyNumberFormat="1" applyFont="1" applyFill="1" applyBorder="1" applyProtection="1"/>
    <xf numFmtId="4" fontId="37" fillId="0" borderId="0" xfId="0" applyNumberFormat="1" applyFont="1" applyFill="1" applyBorder="1" applyProtection="1"/>
    <xf numFmtId="4" fontId="53" fillId="0" borderId="0" xfId="0" applyNumberFormat="1" applyFont="1" applyFill="1" applyBorder="1" applyAlignment="1" applyProtection="1">
      <alignment horizontal="center" vertical="center"/>
    </xf>
    <xf numFmtId="4" fontId="44" fillId="0" borderId="0" xfId="0" applyNumberFormat="1" applyFont="1" applyFill="1" applyBorder="1" applyAlignment="1" applyProtection="1">
      <alignment horizontal="center" vertical="center"/>
      <protection locked="0"/>
    </xf>
    <xf numFmtId="4" fontId="44" fillId="0" borderId="18" xfId="0" applyNumberFormat="1" applyFont="1" applyFill="1" applyBorder="1" applyAlignment="1" applyProtection="1">
      <alignment horizontal="center" vertical="center"/>
    </xf>
    <xf numFmtId="4" fontId="82" fillId="0" borderId="0" xfId="0" applyNumberFormat="1" applyFont="1" applyFill="1" applyBorder="1" applyAlignment="1" applyProtection="1">
      <alignment horizontal="center" vertical="center"/>
    </xf>
    <xf numFmtId="0" fontId="37" fillId="0" borderId="0" xfId="0" applyFont="1" applyBorder="1"/>
    <xf numFmtId="0" fontId="37" fillId="0" borderId="0" xfId="0" applyNumberFormat="1" applyFont="1" applyFill="1" applyBorder="1" applyAlignment="1" applyProtection="1">
      <alignment horizontal="center"/>
    </xf>
    <xf numFmtId="4" fontId="36" fillId="0" borderId="0" xfId="0" applyNumberFormat="1" applyFont="1" applyFill="1" applyBorder="1" applyAlignment="1" applyProtection="1">
      <alignment horizontal="right" vertical="center"/>
    </xf>
    <xf numFmtId="4" fontId="23" fillId="0" borderId="0" xfId="0" applyNumberFormat="1" applyFont="1" applyFill="1" applyBorder="1" applyAlignment="1" applyProtection="1">
      <alignment horizontal="center" vertical="center"/>
    </xf>
    <xf numFmtId="0" fontId="23" fillId="0" borderId="0" xfId="0" applyFont="1" applyFill="1" applyBorder="1"/>
    <xf numFmtId="0" fontId="37" fillId="0" borderId="0" xfId="0" applyFont="1" applyFill="1"/>
    <xf numFmtId="0" fontId="59" fillId="0" borderId="0" xfId="0" applyNumberFormat="1" applyFont="1" applyFill="1" applyBorder="1" applyAlignment="1" applyProtection="1"/>
    <xf numFmtId="4" fontId="36" fillId="0" borderId="0" xfId="0" applyNumberFormat="1" applyFont="1" applyFill="1" applyBorder="1" applyAlignment="1" applyProtection="1">
      <alignment horizontal="right"/>
    </xf>
    <xf numFmtId="4" fontId="23" fillId="0" borderId="0" xfId="0" applyNumberFormat="1" applyFont="1" applyFill="1" applyBorder="1" applyAlignment="1" applyProtection="1">
      <alignment horizontal="right"/>
    </xf>
    <xf numFmtId="4" fontId="23" fillId="0" borderId="12" xfId="0" applyNumberFormat="1" applyFont="1" applyFill="1" applyBorder="1" applyAlignment="1" applyProtection="1">
      <alignment horizontal="center"/>
      <protection locked="0"/>
    </xf>
    <xf numFmtId="4" fontId="52" fillId="0" borderId="0" xfId="0" applyNumberFormat="1" applyFont="1" applyFill="1" applyBorder="1" applyAlignment="1" applyProtection="1">
      <alignment horizontal="center"/>
      <protection locked="0"/>
    </xf>
    <xf numFmtId="0" fontId="80" fillId="0" borderId="0" xfId="0" applyNumberFormat="1" applyFont="1" applyFill="1" applyBorder="1" applyAlignment="1" applyProtection="1">
      <alignment horizontal="left"/>
    </xf>
    <xf numFmtId="0" fontId="59" fillId="0" borderId="0" xfId="0" applyNumberFormat="1" applyFont="1" applyFill="1" applyBorder="1" applyAlignment="1" applyProtection="1">
      <alignment horizontal="right"/>
    </xf>
    <xf numFmtId="4" fontId="0" fillId="0" borderId="22" xfId="0" applyNumberFormat="1" applyFont="1" applyFill="1" applyBorder="1" applyAlignment="1" applyProtection="1">
      <alignment horizontal="center" vertical="center" wrapText="1"/>
    </xf>
    <xf numFmtId="4" fontId="0" fillId="0" borderId="12" xfId="0" applyNumberFormat="1" applyFont="1" applyFill="1" applyBorder="1" applyAlignment="1" applyProtection="1">
      <alignment horizontal="center" vertical="center" wrapText="1"/>
    </xf>
    <xf numFmtId="167" fontId="59" fillId="0" borderId="13" xfId="0" applyNumberFormat="1" applyFont="1" applyFill="1" applyBorder="1" applyAlignment="1" applyProtection="1">
      <alignment horizontal="right"/>
      <protection hidden="1"/>
    </xf>
    <xf numFmtId="168" fontId="59" fillId="0" borderId="13" xfId="0" applyNumberFormat="1" applyFont="1" applyFill="1" applyBorder="1" applyAlignment="1" applyProtection="1">
      <alignment horizontal="right"/>
      <protection hidden="1"/>
    </xf>
    <xf numFmtId="167" fontId="59" fillId="0" borderId="19" xfId="0" applyNumberFormat="1" applyFont="1" applyFill="1" applyBorder="1" applyAlignment="1" applyProtection="1">
      <alignment horizontal="right"/>
      <protection hidden="1"/>
    </xf>
    <xf numFmtId="4" fontId="37" fillId="0" borderId="0" xfId="0" applyNumberFormat="1" applyFont="1" applyFill="1" applyBorder="1" applyAlignment="1" applyProtection="1">
      <alignment horizontal="right"/>
    </xf>
    <xf numFmtId="168" fontId="59" fillId="0" borderId="15" xfId="0" applyNumberFormat="1" applyFont="1" applyFill="1" applyBorder="1" applyAlignment="1" applyProtection="1">
      <alignment horizontal="right"/>
    </xf>
    <xf numFmtId="0" fontId="33" fillId="0" borderId="16" xfId="30" applyFont="1" applyBorder="1" applyAlignment="1" applyProtection="1">
      <alignment horizontal="right" vertical="center" wrapText="1"/>
      <protection hidden="1"/>
    </xf>
    <xf numFmtId="0" fontId="40" fillId="0" borderId="0" xfId="30" applyFont="1" applyBorder="1" applyAlignment="1" applyProtection="1">
      <alignment vertical="center" wrapText="1"/>
    </xf>
    <xf numFmtId="0" fontId="36" fillId="0" borderId="13" xfId="0" applyFont="1" applyBorder="1" applyAlignment="1" applyProtection="1">
      <alignment horizontal="left"/>
    </xf>
    <xf numFmtId="0" fontId="29" fillId="0" borderId="10" xfId="30" applyFont="1" applyBorder="1" applyAlignment="1" applyProtection="1">
      <alignment horizontal="center" vertical="center" wrapText="1"/>
      <protection hidden="1"/>
    </xf>
    <xf numFmtId="0" fontId="36" fillId="0" borderId="13" xfId="0" applyFont="1" applyBorder="1" applyAlignment="1" applyProtection="1">
      <alignment wrapText="1"/>
    </xf>
    <xf numFmtId="0" fontId="36" fillId="0" borderId="13" xfId="0" applyFont="1" applyBorder="1" applyAlignment="1" applyProtection="1">
      <alignment vertical="top" wrapText="1"/>
      <protection hidden="1"/>
    </xf>
    <xf numFmtId="0" fontId="36" fillId="0" borderId="13" xfId="0" applyFont="1" applyBorder="1" applyAlignment="1" applyProtection="1">
      <alignment horizontal="center" wrapText="1"/>
    </xf>
    <xf numFmtId="0" fontId="84" fillId="0" borderId="13" xfId="0" applyFont="1" applyBorder="1" applyAlignment="1" applyProtection="1">
      <alignment horizontal="center" wrapText="1"/>
    </xf>
    <xf numFmtId="0" fontId="45" fillId="0" borderId="13" xfId="30" applyFont="1" applyBorder="1" applyProtection="1"/>
    <xf numFmtId="0" fontId="0" fillId="0" borderId="13" xfId="0" applyFont="1" applyFill="1" applyBorder="1" applyAlignment="1" applyProtection="1">
      <alignment horizontal="center"/>
      <protection hidden="1"/>
    </xf>
    <xf numFmtId="1" fontId="0" fillId="0" borderId="13" xfId="0" applyNumberFormat="1" applyFont="1" applyBorder="1" applyAlignment="1" applyProtection="1">
      <alignment horizontal="center"/>
      <protection hidden="1"/>
    </xf>
    <xf numFmtId="0" fontId="0" fillId="0" borderId="13" xfId="0" applyFont="1" applyBorder="1" applyAlignment="1" applyProtection="1">
      <alignment horizontal="center"/>
      <protection hidden="1"/>
    </xf>
    <xf numFmtId="10" fontId="0" fillId="0" borderId="13" xfId="0" applyNumberFormat="1" applyFont="1" applyBorder="1" applyAlignment="1" applyProtection="1">
      <alignment horizontal="center"/>
      <protection hidden="1"/>
    </xf>
    <xf numFmtId="0" fontId="45" fillId="0" borderId="13" xfId="0" applyFont="1" applyFill="1" applyBorder="1" applyAlignment="1" applyProtection="1">
      <alignment horizontal="center"/>
      <protection hidden="1"/>
    </xf>
    <xf numFmtId="1" fontId="45" fillId="0" borderId="13" xfId="0" applyNumberFormat="1" applyFont="1" applyFill="1" applyBorder="1" applyAlignment="1" applyProtection="1">
      <alignment horizontal="center"/>
      <protection hidden="1"/>
    </xf>
    <xf numFmtId="3" fontId="45" fillId="0" borderId="13" xfId="0" applyNumberFormat="1" applyFont="1" applyFill="1" applyBorder="1" applyAlignment="1" applyProtection="1">
      <alignment horizontal="center"/>
      <protection hidden="1"/>
    </xf>
    <xf numFmtId="10" fontId="45" fillId="0" borderId="13" xfId="0" applyNumberFormat="1" applyFont="1" applyFill="1" applyBorder="1" applyAlignment="1" applyProtection="1">
      <alignment horizontal="center"/>
      <protection hidden="1"/>
    </xf>
    <xf numFmtId="0" fontId="0" fillId="31" borderId="13" xfId="0" applyFont="1" applyFill="1" applyBorder="1" applyProtection="1"/>
    <xf numFmtId="0" fontId="0" fillId="31" borderId="13" xfId="0" applyFont="1" applyFill="1" applyBorder="1" applyAlignment="1" applyProtection="1">
      <alignment horizontal="center"/>
      <protection hidden="1"/>
    </xf>
    <xf numFmtId="1" fontId="61" fillId="31" borderId="13" xfId="0" applyNumberFormat="1" applyFont="1" applyFill="1" applyBorder="1" applyAlignment="1" applyProtection="1">
      <alignment horizontal="center"/>
      <protection hidden="1"/>
    </xf>
    <xf numFmtId="3" fontId="0" fillId="31" borderId="13" xfId="0" applyNumberFormat="1" applyFont="1" applyFill="1" applyBorder="1" applyAlignment="1" applyProtection="1">
      <alignment horizontal="center"/>
      <protection hidden="1"/>
    </xf>
    <xf numFmtId="3" fontId="61" fillId="31" borderId="13" xfId="0" applyNumberFormat="1" applyFont="1" applyFill="1" applyBorder="1" applyAlignment="1" applyProtection="1">
      <alignment horizontal="center"/>
      <protection hidden="1"/>
    </xf>
    <xf numFmtId="10" fontId="45" fillId="31" borderId="13" xfId="0" applyNumberFormat="1" applyFont="1" applyFill="1" applyBorder="1" applyAlignment="1" applyProtection="1">
      <alignment horizontal="center"/>
      <protection hidden="1"/>
    </xf>
    <xf numFmtId="10" fontId="45" fillId="0" borderId="13" xfId="0" applyNumberFormat="1" applyFont="1" applyBorder="1" applyAlignment="1" applyProtection="1">
      <alignment horizontal="center"/>
      <protection hidden="1"/>
    </xf>
    <xf numFmtId="3" fontId="45" fillId="31" borderId="13" xfId="0" applyNumberFormat="1" applyFont="1" applyFill="1" applyBorder="1" applyAlignment="1" applyProtection="1">
      <alignment horizontal="center"/>
      <protection hidden="1"/>
    </xf>
    <xf numFmtId="0" fontId="45" fillId="0" borderId="13" xfId="30" applyFont="1" applyFill="1" applyBorder="1" applyProtection="1"/>
    <xf numFmtId="0" fontId="39" fillId="33" borderId="13" xfId="0" applyFont="1" applyFill="1" applyBorder="1" applyProtection="1"/>
    <xf numFmtId="0" fontId="39" fillId="33" borderId="13" xfId="0" applyFont="1" applyFill="1" applyBorder="1" applyAlignment="1" applyProtection="1">
      <alignment horizontal="center" vertical="center"/>
      <protection hidden="1"/>
    </xf>
    <xf numFmtId="1" fontId="39" fillId="33" borderId="13" xfId="0" applyNumberFormat="1" applyFont="1" applyFill="1" applyBorder="1" applyAlignment="1" applyProtection="1">
      <alignment horizontal="center" vertical="center"/>
      <protection hidden="1"/>
    </xf>
    <xf numFmtId="0" fontId="39" fillId="33" borderId="13" xfId="0" applyFont="1" applyFill="1" applyBorder="1" applyAlignment="1" applyProtection="1">
      <alignment horizontal="center" vertical="center"/>
    </xf>
    <xf numFmtId="10" fontId="85" fillId="33" borderId="13" xfId="0" applyNumberFormat="1" applyFont="1" applyFill="1" applyBorder="1" applyAlignment="1" applyProtection="1">
      <alignment horizontal="center"/>
      <protection hidden="1"/>
    </xf>
    <xf numFmtId="0" fontId="0" fillId="0" borderId="13" xfId="0" applyFont="1" applyBorder="1" applyAlignment="1" applyProtection="1">
      <alignment horizontal="center"/>
    </xf>
    <xf numFmtId="1" fontId="45" fillId="0" borderId="13" xfId="0" applyNumberFormat="1" applyFont="1" applyBorder="1" applyAlignment="1" applyProtection="1">
      <alignment horizontal="center"/>
      <protection hidden="1"/>
    </xf>
    <xf numFmtId="3" fontId="45" fillId="0" borderId="13" xfId="0" applyNumberFormat="1" applyFont="1" applyFill="1" applyBorder="1" applyAlignment="1" applyProtection="1">
      <alignment horizontal="center"/>
    </xf>
    <xf numFmtId="0" fontId="45" fillId="0" borderId="13" xfId="0" applyFont="1" applyBorder="1" applyAlignment="1" applyProtection="1">
      <alignment horizontal="center"/>
      <protection hidden="1"/>
    </xf>
    <xf numFmtId="0" fontId="61" fillId="31" borderId="13" xfId="0" applyFont="1" applyFill="1" applyBorder="1" applyAlignment="1" applyProtection="1">
      <alignment horizontal="center"/>
      <protection hidden="1"/>
    </xf>
    <xf numFmtId="0" fontId="61" fillId="31" borderId="13" xfId="0" applyFont="1" applyFill="1" applyBorder="1" applyAlignment="1" applyProtection="1">
      <alignment horizontal="center"/>
    </xf>
    <xf numFmtId="1" fontId="0" fillId="0" borderId="13" xfId="0" applyNumberFormat="1" applyFont="1" applyFill="1" applyBorder="1" applyAlignment="1" applyProtection="1">
      <alignment horizontal="center"/>
      <protection hidden="1"/>
    </xf>
    <xf numFmtId="3" fontId="0" fillId="0" borderId="13" xfId="0" applyNumberFormat="1" applyFont="1" applyFill="1" applyBorder="1" applyAlignment="1" applyProtection="1">
      <alignment horizontal="center"/>
    </xf>
    <xf numFmtId="3" fontId="0" fillId="31" borderId="13" xfId="0" applyNumberFormat="1" applyFont="1" applyFill="1" applyBorder="1" applyAlignment="1" applyProtection="1">
      <alignment horizontal="center"/>
    </xf>
    <xf numFmtId="0" fontId="73" fillId="0" borderId="13" xfId="30" applyFont="1" applyBorder="1" applyProtection="1"/>
    <xf numFmtId="0" fontId="73" fillId="0" borderId="13" xfId="0" applyFont="1" applyFill="1" applyBorder="1" applyAlignment="1" applyProtection="1">
      <alignment horizontal="center"/>
      <protection hidden="1"/>
    </xf>
    <xf numFmtId="1" fontId="73" fillId="0" borderId="13" xfId="0" applyNumberFormat="1" applyFont="1" applyFill="1" applyBorder="1" applyAlignment="1" applyProtection="1">
      <alignment horizontal="center"/>
      <protection hidden="1"/>
    </xf>
    <xf numFmtId="0" fontId="73" fillId="0" borderId="13" xfId="0" applyFont="1" applyBorder="1" applyAlignment="1" applyProtection="1">
      <alignment horizontal="center"/>
      <protection hidden="1"/>
    </xf>
    <xf numFmtId="3" fontId="73" fillId="0" borderId="13" xfId="0" applyNumberFormat="1" applyFont="1" applyFill="1" applyBorder="1" applyAlignment="1" applyProtection="1">
      <alignment horizontal="center"/>
    </xf>
    <xf numFmtId="10" fontId="73" fillId="0" borderId="13" xfId="0" applyNumberFormat="1" applyFont="1" applyFill="1" applyBorder="1" applyAlignment="1" applyProtection="1">
      <alignment horizontal="center"/>
      <protection hidden="1"/>
    </xf>
    <xf numFmtId="3" fontId="73" fillId="0" borderId="13" xfId="0" applyNumberFormat="1" applyFont="1" applyFill="1" applyBorder="1" applyAlignment="1" applyProtection="1">
      <alignment horizontal="center"/>
      <protection hidden="1"/>
    </xf>
    <xf numFmtId="0" fontId="22" fillId="0" borderId="0" xfId="30" applyFont="1" applyBorder="1" applyAlignment="1" applyProtection="1">
      <alignment horizontal="right"/>
    </xf>
    <xf numFmtId="0" fontId="0" fillId="0" borderId="13" xfId="0" applyFont="1" applyFill="1" applyBorder="1" applyAlignment="1" applyProtection="1">
      <alignment horizontal="center"/>
    </xf>
    <xf numFmtId="3" fontId="0" fillId="0" borderId="13" xfId="0" applyNumberFormat="1" applyFont="1" applyFill="1" applyBorder="1" applyAlignment="1" applyProtection="1">
      <alignment horizontal="center"/>
      <protection hidden="1"/>
    </xf>
    <xf numFmtId="0" fontId="81" fillId="0" borderId="0" xfId="0" applyFont="1" applyProtection="1"/>
    <xf numFmtId="0" fontId="0" fillId="32" borderId="14" xfId="0" applyFont="1" applyFill="1" applyBorder="1" applyAlignment="1" applyProtection="1">
      <alignment wrapText="1"/>
    </xf>
    <xf numFmtId="0" fontId="0" fillId="0" borderId="13" xfId="0" applyFont="1" applyBorder="1" applyAlignment="1" applyProtection="1">
      <alignment wrapText="1"/>
    </xf>
    <xf numFmtId="0" fontId="36" fillId="0" borderId="13" xfId="0" applyFont="1" applyFill="1" applyBorder="1" applyProtection="1"/>
    <xf numFmtId="0" fontId="0" fillId="0" borderId="13" xfId="0" applyFont="1" applyBorder="1" applyProtection="1"/>
    <xf numFmtId="0" fontId="0" fillId="0" borderId="13" xfId="0" applyFont="1" applyBorder="1"/>
    <xf numFmtId="0" fontId="0" fillId="0" borderId="0" xfId="0" applyFont="1" applyFill="1"/>
    <xf numFmtId="0" fontId="0" fillId="0" borderId="0" xfId="0" applyFont="1" applyFill="1" applyAlignment="1"/>
    <xf numFmtId="0" fontId="26" fillId="0" borderId="0" xfId="0" applyFont="1" applyFill="1" applyAlignment="1">
      <alignment vertical="center"/>
    </xf>
    <xf numFmtId="0" fontId="0" fillId="0" borderId="0" xfId="0" applyFont="1" applyFill="1" applyBorder="1"/>
    <xf numFmtId="0" fontId="61" fillId="0" borderId="13" xfId="0" applyFont="1" applyFill="1" applyBorder="1" applyAlignment="1">
      <alignment horizontal="center" vertical="center"/>
    </xf>
    <xf numFmtId="0" fontId="26" fillId="6" borderId="13" xfId="0" applyFont="1" applyFill="1" applyBorder="1" applyAlignment="1" applyProtection="1">
      <alignment vertical="center"/>
      <protection locked="0"/>
    </xf>
    <xf numFmtId="0" fontId="80" fillId="0" borderId="0" xfId="0" applyFont="1" applyFill="1" applyAlignment="1">
      <alignment vertical="center"/>
    </xf>
    <xf numFmtId="0" fontId="23" fillId="0" borderId="0" xfId="0" applyFont="1" applyFill="1"/>
    <xf numFmtId="0" fontId="61" fillId="0" borderId="0" xfId="0" applyFont="1" applyFill="1" applyBorder="1" applyAlignment="1">
      <alignment horizontal="center" vertical="center"/>
    </xf>
    <xf numFmtId="0" fontId="23" fillId="0" borderId="0" xfId="0" applyFont="1" applyFill="1" applyAlignment="1"/>
    <xf numFmtId="0" fontId="86" fillId="0" borderId="0" xfId="0" applyFont="1" applyFill="1" applyBorder="1" applyAlignment="1">
      <alignment horizontal="center" vertical="center" wrapText="1"/>
    </xf>
    <xf numFmtId="0" fontId="87" fillId="0" borderId="0" xfId="0" applyFont="1" applyFill="1" applyAlignment="1"/>
    <xf numFmtId="0" fontId="74" fillId="0" borderId="0" xfId="0" applyFont="1" applyFill="1" applyBorder="1" applyAlignment="1">
      <alignment horizontal="center" vertical="center" wrapText="1"/>
    </xf>
    <xf numFmtId="0" fontId="61" fillId="0" borderId="13" xfId="0" applyFont="1" applyFill="1" applyBorder="1" applyAlignment="1">
      <alignment horizontal="center"/>
    </xf>
    <xf numFmtId="0" fontId="0" fillId="0" borderId="0" xfId="0" applyFont="1" applyFill="1" applyAlignment="1">
      <alignment vertical="center"/>
    </xf>
    <xf numFmtId="0" fontId="0" fillId="0" borderId="15" xfId="0" applyFont="1" applyFill="1" applyBorder="1" applyAlignment="1">
      <alignment vertical="center"/>
    </xf>
    <xf numFmtId="0" fontId="0" fillId="0" borderId="0" xfId="0" applyFont="1" applyFill="1" applyBorder="1" applyAlignment="1">
      <alignment horizontal="center" vertical="center"/>
    </xf>
    <xf numFmtId="0" fontId="61" fillId="0" borderId="16" xfId="0" applyFont="1" applyFill="1" applyBorder="1" applyAlignment="1">
      <alignment horizontal="center" vertical="center" wrapText="1"/>
    </xf>
    <xf numFmtId="0" fontId="0" fillId="0" borderId="0" xfId="0" applyFont="1" applyFill="1" applyBorder="1" applyAlignment="1">
      <alignment vertical="center"/>
    </xf>
    <xf numFmtId="0" fontId="61" fillId="0" borderId="21" xfId="0" applyFont="1" applyFill="1" applyBorder="1" applyAlignment="1">
      <alignment horizontal="center" vertical="center" wrapText="1"/>
    </xf>
    <xf numFmtId="0" fontId="80" fillId="0" borderId="0" xfId="0" applyFont="1" applyFill="1" applyBorder="1" applyProtection="1"/>
    <xf numFmtId="49" fontId="0" fillId="0" borderId="0" xfId="0" applyNumberFormat="1" applyFont="1" applyFill="1" applyAlignment="1">
      <alignment horizontal="right"/>
    </xf>
    <xf numFmtId="49" fontId="80" fillId="0" borderId="0" xfId="0" applyNumberFormat="1" applyFont="1" applyAlignment="1"/>
    <xf numFmtId="49" fontId="0" fillId="0" borderId="0" xfId="0" applyNumberFormat="1" applyFont="1" applyAlignment="1"/>
    <xf numFmtId="0" fontId="80" fillId="30" borderId="0" xfId="0" applyFont="1" applyFill="1" applyBorder="1" applyProtection="1"/>
    <xf numFmtId="4" fontId="61" fillId="0" borderId="0" xfId="0" applyNumberFormat="1" applyFont="1"/>
    <xf numFmtId="0" fontId="61" fillId="0" borderId="13" xfId="0" applyNumberFormat="1" applyFont="1" applyFill="1" applyBorder="1" applyAlignment="1">
      <alignment vertical="center"/>
    </xf>
    <xf numFmtId="0" fontId="61" fillId="0" borderId="13" xfId="0" applyFont="1" applyFill="1" applyBorder="1" applyAlignment="1">
      <alignment horizontal="right" vertical="center" wrapText="1"/>
    </xf>
    <xf numFmtId="0" fontId="90" fillId="0" borderId="13" xfId="0" applyNumberFormat="1" applyFont="1" applyFill="1" applyBorder="1" applyAlignment="1">
      <alignment horizontal="right" vertical="center"/>
    </xf>
    <xf numFmtId="0" fontId="0" fillId="0" borderId="0" xfId="0" applyFont="1" applyFill="1" applyBorder="1" applyAlignment="1"/>
    <xf numFmtId="0" fontId="86" fillId="0" borderId="0" xfId="0" applyFont="1" applyFill="1" applyAlignment="1">
      <alignment vertical="center" wrapText="1"/>
    </xf>
    <xf numFmtId="0" fontId="36" fillId="6" borderId="13" xfId="0" applyFont="1" applyFill="1" applyBorder="1" applyProtection="1">
      <protection locked="0"/>
    </xf>
    <xf numFmtId="4" fontId="36" fillId="0" borderId="20" xfId="0" applyNumberFormat="1" applyFont="1" applyFill="1" applyBorder="1"/>
    <xf numFmtId="4" fontId="61" fillId="0" borderId="20" xfId="0" applyNumberFormat="1" applyFont="1" applyFill="1" applyBorder="1"/>
    <xf numFmtId="0" fontId="36" fillId="0" borderId="15" xfId="0" applyFont="1" applyFill="1" applyBorder="1" applyAlignment="1">
      <alignment horizontal="center" vertical="center"/>
    </xf>
    <xf numFmtId="4" fontId="61" fillId="0" borderId="0" xfId="0" applyNumberFormat="1" applyFont="1" applyFill="1" applyBorder="1"/>
    <xf numFmtId="0" fontId="36" fillId="0" borderId="11" xfId="0" applyFont="1" applyFill="1" applyBorder="1" applyAlignment="1">
      <alignment horizontal="center" vertical="center"/>
    </xf>
    <xf numFmtId="0" fontId="36" fillId="0" borderId="11" xfId="0" applyFont="1" applyFill="1" applyBorder="1" applyProtection="1">
      <protection locked="0"/>
    </xf>
    <xf numFmtId="0" fontId="36" fillId="0" borderId="11" xfId="0" applyFont="1" applyFill="1" applyBorder="1"/>
    <xf numFmtId="0" fontId="0" fillId="0" borderId="11" xfId="0" applyFont="1" applyFill="1" applyBorder="1"/>
    <xf numFmtId="4" fontId="61" fillId="0" borderId="11" xfId="0" applyNumberFormat="1" applyFont="1" applyFill="1" applyBorder="1"/>
    <xf numFmtId="4" fontId="61" fillId="0" borderId="13" xfId="0" applyNumberFormat="1" applyFont="1" applyFill="1" applyBorder="1" applyAlignment="1">
      <alignment horizontal="center" vertical="center" wrapText="1"/>
    </xf>
    <xf numFmtId="169" fontId="61" fillId="6" borderId="13" xfId="0" applyNumberFormat="1" applyFont="1" applyFill="1" applyBorder="1" applyProtection="1">
      <protection locked="0"/>
    </xf>
    <xf numFmtId="0" fontId="0" fillId="0" borderId="15" xfId="0" applyFont="1" applyFill="1" applyBorder="1" applyAlignment="1">
      <alignment horizontal="center" vertical="center"/>
    </xf>
    <xf numFmtId="0" fontId="0" fillId="0" borderId="15" xfId="0" applyFont="1" applyFill="1" applyBorder="1" applyAlignment="1">
      <alignment horizontal="center"/>
    </xf>
    <xf numFmtId="4" fontId="61" fillId="0" borderId="13" xfId="0" applyNumberFormat="1" applyFont="1" applyFill="1" applyBorder="1"/>
    <xf numFmtId="0" fontId="0" fillId="0" borderId="11" xfId="0" applyFont="1" applyFill="1" applyBorder="1" applyAlignment="1">
      <alignment horizontal="center" vertical="center"/>
    </xf>
    <xf numFmtId="0" fontId="0" fillId="0" borderId="11" xfId="0" applyFont="1" applyFill="1" applyBorder="1" applyAlignment="1">
      <alignment horizontal="center"/>
    </xf>
    <xf numFmtId="4" fontId="61" fillId="6" borderId="13" xfId="0" applyNumberFormat="1" applyFont="1" applyFill="1" applyBorder="1" applyProtection="1">
      <protection locked="0"/>
    </xf>
    <xf numFmtId="4" fontId="61" fillId="0" borderId="13" xfId="0" applyNumberFormat="1" applyFont="1" applyFill="1" applyBorder="1" applyAlignment="1">
      <alignment vertical="center" wrapText="1"/>
    </xf>
    <xf numFmtId="0" fontId="0" fillId="0" borderId="0" xfId="0" applyAlignment="1">
      <alignment vertical="center"/>
    </xf>
    <xf numFmtId="0" fontId="26" fillId="0" borderId="0" xfId="0" applyFont="1" applyFill="1" applyBorder="1" applyAlignment="1">
      <alignment horizontal="center" vertical="center" wrapText="1"/>
    </xf>
    <xf numFmtId="0" fontId="80" fillId="0" borderId="13" xfId="0" applyNumberFormat="1" applyFont="1" applyFill="1" applyBorder="1" applyAlignment="1">
      <alignment horizontal="right" vertical="center"/>
    </xf>
    <xf numFmtId="0" fontId="0" fillId="0" borderId="0" xfId="0" applyFont="1" applyFill="1" applyAlignment="1">
      <alignment horizontal="right"/>
    </xf>
    <xf numFmtId="0" fontId="61" fillId="0" borderId="0" xfId="0" applyFont="1" applyFill="1" applyBorder="1" applyAlignment="1">
      <alignment horizontal="right" vertical="top" wrapText="1"/>
    </xf>
    <xf numFmtId="0" fontId="89" fillId="0" borderId="0" xfId="0" applyFont="1" applyFill="1" applyAlignment="1">
      <alignment horizontal="left" vertical="center"/>
    </xf>
    <xf numFmtId="0" fontId="89" fillId="0" borderId="0" xfId="0" applyFont="1" applyFill="1" applyAlignment="1">
      <alignment vertical="center"/>
    </xf>
    <xf numFmtId="0" fontId="91" fillId="0" borderId="0" xfId="0" applyFont="1" applyFill="1" applyAlignment="1">
      <alignment vertical="center"/>
    </xf>
    <xf numFmtId="0" fontId="9" fillId="6" borderId="13" xfId="0" applyFont="1" applyFill="1" applyBorder="1" applyAlignment="1" applyProtection="1">
      <alignment vertical="center" wrapText="1"/>
      <protection locked="0"/>
    </xf>
    <xf numFmtId="0" fontId="9" fillId="6" borderId="19" xfId="0" applyFont="1" applyFill="1" applyBorder="1" applyAlignment="1" applyProtection="1">
      <alignment vertical="center" wrapText="1"/>
      <protection locked="0"/>
    </xf>
    <xf numFmtId="49" fontId="80" fillId="0" borderId="0" xfId="0" applyNumberFormat="1" applyFont="1" applyFill="1" applyAlignment="1">
      <alignment horizontal="right" vertical="center"/>
    </xf>
    <xf numFmtId="0" fontId="26" fillId="0" borderId="0" xfId="0" applyFont="1" applyBorder="1" applyAlignment="1" applyProtection="1"/>
    <xf numFmtId="0" fontId="26" fillId="0" borderId="0" xfId="0" applyFont="1" applyBorder="1" applyAlignment="1" applyProtection="1">
      <alignment horizontal="center"/>
    </xf>
    <xf numFmtId="0" fontId="0" fillId="0" borderId="0" xfId="0" applyFont="1" applyFill="1" applyProtection="1"/>
    <xf numFmtId="0" fontId="80" fillId="0" borderId="13" xfId="0" applyNumberFormat="1" applyFont="1" applyFill="1" applyBorder="1" applyAlignment="1" applyProtection="1">
      <alignment horizontal="right" vertical="center"/>
    </xf>
    <xf numFmtId="0" fontId="89" fillId="0" borderId="13" xfId="0" applyNumberFormat="1" applyFont="1" applyFill="1" applyBorder="1" applyAlignment="1" applyProtection="1">
      <alignment horizontal="right" vertical="center"/>
    </xf>
    <xf numFmtId="0" fontId="0" fillId="0" borderId="0" xfId="0" applyFont="1" applyFill="1" applyAlignment="1" applyProtection="1">
      <alignment vertical="center"/>
    </xf>
    <xf numFmtId="0" fontId="0" fillId="0" borderId="0" xfId="0" applyFont="1" applyFill="1" applyAlignment="1" applyProtection="1">
      <alignment vertical="center" wrapText="1"/>
    </xf>
    <xf numFmtId="0" fontId="0" fillId="0" borderId="0" xfId="0" applyAlignment="1" applyProtection="1">
      <alignment vertical="center"/>
    </xf>
    <xf numFmtId="49" fontId="80" fillId="0" borderId="0" xfId="0" applyNumberFormat="1" applyFont="1" applyAlignment="1" applyProtection="1">
      <alignment horizontal="right" vertical="center"/>
    </xf>
    <xf numFmtId="16" fontId="0" fillId="0" borderId="0" xfId="0" applyNumberFormat="1" applyAlignment="1" applyProtection="1">
      <alignment vertical="center"/>
    </xf>
    <xf numFmtId="0" fontId="0" fillId="0" borderId="0" xfId="0" applyFont="1"/>
    <xf numFmtId="0" fontId="26" fillId="0" borderId="0" xfId="0" applyFont="1" applyBorder="1" applyAlignment="1">
      <alignment horizontal="center"/>
    </xf>
    <xf numFmtId="0" fontId="36" fillId="0" borderId="0" xfId="34" applyFont="1" applyFill="1" applyBorder="1" applyAlignment="1">
      <alignment horizontal="left"/>
    </xf>
    <xf numFmtId="0" fontId="36" fillId="0" borderId="0" xfId="34" applyFont="1" applyFill="1" applyBorder="1" applyAlignment="1">
      <alignment horizontal="center"/>
    </xf>
    <xf numFmtId="0" fontId="89" fillId="0" borderId="13" xfId="0" applyNumberFormat="1" applyFont="1" applyFill="1" applyBorder="1" applyAlignment="1" applyProtection="1">
      <alignment horizontal="right" vertical="center"/>
      <protection hidden="1"/>
    </xf>
    <xf numFmtId="0" fontId="61" fillId="0" borderId="22" xfId="0" applyFont="1" applyFill="1" applyBorder="1" applyAlignment="1" applyProtection="1">
      <alignment horizontal="center"/>
      <protection hidden="1"/>
    </xf>
    <xf numFmtId="0" fontId="90" fillId="0" borderId="13" xfId="0" applyNumberFormat="1" applyFont="1" applyFill="1" applyBorder="1" applyAlignment="1" applyProtection="1">
      <alignment horizontal="right" vertical="center"/>
      <protection hidden="1"/>
    </xf>
    <xf numFmtId="0" fontId="0" fillId="0" borderId="0" xfId="34" applyFont="1" applyFill="1"/>
    <xf numFmtId="0" fontId="0" fillId="0" borderId="0" xfId="34" applyFont="1" applyFill="1" applyBorder="1"/>
    <xf numFmtId="0" fontId="36" fillId="0" borderId="0" xfId="34" applyFont="1" applyFill="1" applyBorder="1" applyAlignment="1"/>
    <xf numFmtId="0" fontId="0" fillId="0" borderId="0" xfId="35" applyFont="1" applyFill="1" applyBorder="1"/>
    <xf numFmtId="0" fontId="61" fillId="0" borderId="13" xfId="34" applyFont="1" applyFill="1" applyBorder="1" applyAlignment="1">
      <alignment horizontal="center" vertical="center"/>
    </xf>
    <xf numFmtId="0" fontId="59" fillId="0" borderId="0" xfId="34" applyFont="1" applyFill="1" applyBorder="1"/>
    <xf numFmtId="0" fontId="23" fillId="0" borderId="0" xfId="34" applyFont="1" applyFill="1" applyBorder="1" applyAlignment="1">
      <alignment horizontal="center" vertical="center" wrapText="1"/>
    </xf>
    <xf numFmtId="0" fontId="37" fillId="0" borderId="0" xfId="34" applyFont="1" applyFill="1" applyBorder="1" applyAlignment="1">
      <alignment horizontal="center" vertical="center" wrapText="1"/>
    </xf>
    <xf numFmtId="0" fontId="0" fillId="0" borderId="0" xfId="34" applyFont="1" applyFill="1" applyBorder="1" applyAlignment="1">
      <alignment horizontal="center"/>
    </xf>
    <xf numFmtId="49" fontId="93" fillId="0" borderId="0" xfId="34" applyNumberFormat="1" applyFont="1" applyFill="1" applyBorder="1"/>
    <xf numFmtId="0" fontId="59" fillId="0" borderId="0" xfId="34" applyFont="1" applyFill="1" applyBorder="1" applyAlignment="1"/>
    <xf numFmtId="0" fontId="59" fillId="0" borderId="0" xfId="34" applyFont="1" applyFill="1" applyBorder="1" applyAlignment="1">
      <alignment horizontal="right"/>
    </xf>
    <xf numFmtId="0" fontId="0" fillId="0" borderId="0" xfId="34" applyFont="1" applyFill="1" applyBorder="1" applyProtection="1">
      <protection locked="0"/>
    </xf>
    <xf numFmtId="0" fontId="78" fillId="0" borderId="0" xfId="34" applyFont="1" applyFill="1" applyBorder="1"/>
    <xf numFmtId="0" fontId="0" fillId="0" borderId="0" xfId="34" applyFont="1"/>
    <xf numFmtId="0" fontId="36" fillId="0" borderId="0" xfId="34" applyFont="1"/>
    <xf numFmtId="0" fontId="36" fillId="0" borderId="13" xfId="34" applyFont="1" applyFill="1" applyBorder="1" applyAlignment="1">
      <alignment wrapText="1"/>
    </xf>
    <xf numFmtId="0" fontId="36" fillId="0" borderId="13" xfId="34" applyFont="1" applyFill="1" applyBorder="1" applyAlignment="1" applyProtection="1">
      <alignment horizontal="center"/>
      <protection locked="0"/>
    </xf>
    <xf numFmtId="0" fontId="36" fillId="0" borderId="0" xfId="34" applyFont="1" applyFill="1" applyBorder="1"/>
    <xf numFmtId="0" fontId="36" fillId="0" borderId="13" xfId="34" applyFont="1" applyFill="1" applyBorder="1" applyProtection="1">
      <protection locked="0"/>
    </xf>
    <xf numFmtId="0" fontId="36" fillId="0" borderId="0" xfId="34" applyFont="1" applyFill="1"/>
    <xf numFmtId="0" fontId="81" fillId="0" borderId="0" xfId="34" applyFont="1" applyFill="1" applyBorder="1" applyAlignment="1">
      <alignment wrapText="1"/>
    </xf>
    <xf numFmtId="0" fontId="23" fillId="0" borderId="0" xfId="35" applyFont="1" applyFill="1"/>
    <xf numFmtId="0" fontId="84" fillId="0" borderId="13" xfId="34" applyFont="1" applyFill="1" applyBorder="1" applyAlignment="1">
      <alignment horizontal="center" wrapText="1"/>
    </xf>
    <xf numFmtId="0" fontId="84" fillId="0" borderId="0" xfId="34" applyFont="1" applyFill="1" applyBorder="1" applyAlignment="1">
      <alignment wrapText="1"/>
    </xf>
    <xf numFmtId="0" fontId="89" fillId="0" borderId="13" xfId="0" applyFont="1" applyFill="1" applyBorder="1" applyAlignment="1" applyProtection="1">
      <alignment horizontal="center" vertical="center" wrapText="1"/>
      <protection hidden="1"/>
    </xf>
    <xf numFmtId="0" fontId="0" fillId="0" borderId="13" xfId="34" applyFont="1" applyFill="1" applyBorder="1" applyAlignment="1">
      <alignment vertical="center" wrapText="1"/>
    </xf>
    <xf numFmtId="0" fontId="0" fillId="0" borderId="13" xfId="34" applyFont="1" applyFill="1" applyBorder="1" applyAlignment="1">
      <alignment wrapText="1"/>
    </xf>
    <xf numFmtId="0" fontId="37" fillId="0" borderId="13" xfId="34" applyFont="1" applyFill="1" applyBorder="1" applyAlignment="1" applyProtection="1">
      <protection locked="0"/>
    </xf>
    <xf numFmtId="0" fontId="95" fillId="0" borderId="13" xfId="34" applyFont="1" applyFill="1" applyBorder="1" applyAlignment="1" applyProtection="1">
      <alignment horizontal="center" vertical="center"/>
      <protection locked="0"/>
    </xf>
    <xf numFmtId="0" fontId="59" fillId="0" borderId="13" xfId="34" applyFont="1" applyFill="1" applyBorder="1" applyProtection="1">
      <protection locked="0"/>
    </xf>
    <xf numFmtId="0" fontId="0" fillId="0" borderId="13" xfId="34" applyFont="1" applyFill="1" applyBorder="1" applyProtection="1">
      <protection locked="0"/>
    </xf>
    <xf numFmtId="1" fontId="59" fillId="0" borderId="13" xfId="34" applyNumberFormat="1" applyFont="1" applyFill="1" applyBorder="1" applyProtection="1">
      <protection locked="0"/>
    </xf>
    <xf numFmtId="1" fontId="0" fillId="0" borderId="13" xfId="34" applyNumberFormat="1" applyFont="1" applyFill="1" applyBorder="1" applyProtection="1">
      <protection locked="0"/>
    </xf>
    <xf numFmtId="0" fontId="92" fillId="0" borderId="0" xfId="34" applyFont="1" applyFill="1" applyBorder="1" applyAlignment="1">
      <alignment horizontal="center" vertical="center"/>
    </xf>
    <xf numFmtId="1" fontId="0" fillId="0" borderId="27" xfId="34" applyNumberFormat="1" applyFont="1" applyFill="1" applyBorder="1"/>
    <xf numFmtId="1" fontId="0" fillId="0" borderId="28" xfId="34" applyNumberFormat="1" applyFont="1" applyFill="1" applyBorder="1"/>
    <xf numFmtId="0" fontId="90" fillId="0" borderId="0" xfId="34" applyFont="1" applyFill="1" applyBorder="1"/>
    <xf numFmtId="0" fontId="90" fillId="0" borderId="0" xfId="34" applyFont="1" applyFill="1" applyBorder="1" applyAlignment="1"/>
    <xf numFmtId="0" fontId="61" fillId="0" borderId="0" xfId="34" applyFont="1" applyFill="1" applyBorder="1"/>
    <xf numFmtId="0" fontId="61" fillId="0" borderId="0" xfId="34" applyFont="1" applyBorder="1"/>
    <xf numFmtId="0" fontId="61" fillId="0" borderId="0" xfId="34" applyFont="1"/>
    <xf numFmtId="0" fontId="90" fillId="0" borderId="0" xfId="34" applyFont="1" applyFill="1"/>
    <xf numFmtId="0" fontId="61" fillId="0" borderId="0" xfId="34" applyFont="1" applyFill="1"/>
    <xf numFmtId="0" fontId="21" fillId="0" borderId="0" xfId="0" applyFont="1" applyBorder="1" applyAlignment="1">
      <alignment horizontal="left" vertical="center" wrapText="1"/>
    </xf>
    <xf numFmtId="0" fontId="37" fillId="0" borderId="13" xfId="0" applyFont="1" applyFill="1" applyBorder="1" applyAlignment="1" applyProtection="1">
      <alignment horizontal="left" vertical="top"/>
    </xf>
    <xf numFmtId="0" fontId="23" fillId="6" borderId="13" xfId="0" applyFont="1" applyFill="1" applyBorder="1" applyAlignment="1" applyProtection="1">
      <alignment horizontal="center"/>
      <protection locked="0"/>
    </xf>
    <xf numFmtId="0" fontId="36" fillId="0" borderId="13" xfId="0" applyFont="1" applyFill="1" applyBorder="1" applyAlignment="1" applyProtection="1">
      <alignment horizontal="center" vertical="center" wrapText="1"/>
    </xf>
    <xf numFmtId="0" fontId="30" fillId="6" borderId="13" xfId="32" applyNumberFormat="1" applyFont="1" applyFill="1" applyBorder="1" applyAlignment="1" applyProtection="1">
      <alignment horizontal="left"/>
      <protection locked="0"/>
    </xf>
    <xf numFmtId="0" fontId="33" fillId="0" borderId="0" xfId="0" applyFont="1" applyBorder="1" applyAlignment="1" applyProtection="1">
      <alignment horizontal="left" vertical="center" wrapText="1"/>
    </xf>
    <xf numFmtId="0" fontId="29" fillId="0" borderId="21" xfId="0" applyFont="1" applyBorder="1" applyAlignment="1" applyProtection="1">
      <alignment horizontal="left"/>
    </xf>
    <xf numFmtId="0" fontId="35" fillId="0" borderId="0" xfId="0" applyFont="1" applyBorder="1" applyAlignment="1" applyProtection="1">
      <alignment horizontal="left" vertical="center" wrapText="1"/>
    </xf>
    <xf numFmtId="0" fontId="31" fillId="6" borderId="13" xfId="32" applyNumberFormat="1" applyFont="1" applyFill="1" applyBorder="1" applyAlignment="1" applyProtection="1">
      <alignment horizontal="left"/>
      <protection locked="0"/>
    </xf>
    <xf numFmtId="0" fontId="25" fillId="6" borderId="13" xfId="0" applyFont="1" applyFill="1" applyBorder="1" applyAlignment="1" applyProtection="1">
      <alignment horizontal="left"/>
      <protection locked="0"/>
    </xf>
    <xf numFmtId="49" fontId="25" fillId="6" borderId="13" xfId="0" applyNumberFormat="1" applyFont="1" applyFill="1" applyBorder="1" applyAlignment="1" applyProtection="1">
      <alignment horizontal="left"/>
      <protection locked="0"/>
    </xf>
    <xf numFmtId="0" fontId="25" fillId="6" borderId="13" xfId="0" applyFont="1" applyFill="1" applyBorder="1" applyAlignment="1" applyProtection="1">
      <alignment horizontal="left" vertical="center" wrapText="1"/>
      <protection locked="0"/>
    </xf>
    <xf numFmtId="0" fontId="25" fillId="6" borderId="13" xfId="0" applyFont="1" applyFill="1" applyBorder="1" applyAlignment="1" applyProtection="1">
      <alignment horizontal="left" vertical="center"/>
      <protection locked="0"/>
    </xf>
    <xf numFmtId="0" fontId="26" fillId="6" borderId="13" xfId="0" applyFont="1" applyFill="1" applyBorder="1" applyAlignment="1" applyProtection="1">
      <alignment horizontal="left"/>
      <protection locked="0"/>
    </xf>
    <xf numFmtId="0" fontId="22" fillId="11" borderId="13" xfId="0" applyFont="1" applyFill="1" applyBorder="1" applyAlignment="1" applyProtection="1">
      <alignment horizontal="center" vertical="center"/>
    </xf>
    <xf numFmtId="0" fontId="24" fillId="12" borderId="23" xfId="0" applyFont="1" applyFill="1" applyBorder="1" applyAlignment="1" applyProtection="1">
      <alignment horizontal="center" vertical="top"/>
    </xf>
    <xf numFmtId="0" fontId="22" fillId="0" borderId="13" xfId="0" applyFont="1" applyBorder="1" applyAlignment="1" applyProtection="1">
      <alignment horizontal="center"/>
    </xf>
    <xf numFmtId="0" fontId="51" fillId="0" borderId="13" xfId="30" applyFont="1" applyFill="1" applyBorder="1" applyAlignment="1" applyProtection="1">
      <alignment horizontal="center" vertical="center" wrapText="1"/>
    </xf>
    <xf numFmtId="0" fontId="33" fillId="0" borderId="22" xfId="30" applyFont="1" applyFill="1" applyBorder="1" applyAlignment="1" applyProtection="1">
      <alignment horizontal="center" vertical="center" wrapText="1"/>
    </xf>
    <xf numFmtId="0" fontId="22" fillId="0" borderId="29" xfId="30" applyFont="1" applyFill="1" applyBorder="1" applyAlignment="1" applyProtection="1">
      <alignment horizontal="center"/>
    </xf>
    <xf numFmtId="0" fontId="33" fillId="31" borderId="13" xfId="30" applyFont="1" applyFill="1" applyBorder="1" applyAlignment="1" applyProtection="1">
      <alignment horizontal="center" vertical="center" wrapText="1"/>
    </xf>
    <xf numFmtId="0" fontId="40" fillId="0" borderId="23" xfId="30" applyFont="1" applyBorder="1" applyAlignment="1" applyProtection="1">
      <alignment horizontal="center" vertical="center" wrapText="1"/>
    </xf>
    <xf numFmtId="0" fontId="40" fillId="0" borderId="13" xfId="30" applyFont="1" applyBorder="1" applyAlignment="1" applyProtection="1">
      <alignment horizontal="center" vertical="center" wrapText="1"/>
    </xf>
    <xf numFmtId="0" fontId="33" fillId="0" borderId="13" xfId="30" applyFont="1" applyBorder="1" applyAlignment="1" applyProtection="1">
      <alignment horizontal="center" vertical="center" wrapText="1"/>
    </xf>
    <xf numFmtId="0" fontId="22" fillId="0" borderId="13" xfId="30" applyFont="1" applyBorder="1" applyAlignment="1" applyProtection="1">
      <alignment horizontal="center" vertical="center" wrapText="1"/>
    </xf>
    <xf numFmtId="0" fontId="22" fillId="0" borderId="19" xfId="30" applyFont="1" applyBorder="1" applyAlignment="1" applyProtection="1">
      <alignment horizontal="center" vertical="center" wrapText="1"/>
      <protection hidden="1"/>
    </xf>
    <xf numFmtId="0" fontId="22" fillId="0" borderId="13" xfId="30" applyFont="1" applyFill="1" applyBorder="1" applyAlignment="1" applyProtection="1">
      <alignment horizontal="center" vertical="center" wrapText="1"/>
    </xf>
    <xf numFmtId="0" fontId="33" fillId="0" borderId="13" xfId="30" applyFont="1" applyFill="1" applyBorder="1" applyAlignment="1" applyProtection="1">
      <alignment vertical="center" wrapText="1"/>
    </xf>
    <xf numFmtId="164" fontId="22" fillId="6" borderId="19" xfId="30" applyNumberFormat="1" applyFont="1" applyFill="1" applyBorder="1" applyAlignment="1" applyProtection="1">
      <alignment horizontal="left" vertical="center" wrapText="1"/>
      <protection locked="0"/>
    </xf>
    <xf numFmtId="0" fontId="33" fillId="0" borderId="13" xfId="30" applyFont="1" applyBorder="1" applyAlignment="1" applyProtection="1">
      <alignment horizontal="left" vertical="center" wrapText="1"/>
    </xf>
    <xf numFmtId="0" fontId="25" fillId="0" borderId="13" xfId="30" applyFont="1" applyBorder="1" applyAlignment="1" applyProtection="1">
      <alignment horizontal="center" vertical="center" wrapText="1"/>
    </xf>
    <xf numFmtId="0" fontId="25" fillId="0" borderId="0" xfId="30" applyFont="1" applyBorder="1" applyAlignment="1" applyProtection="1">
      <alignment horizontal="center" vertical="center" wrapText="1"/>
    </xf>
    <xf numFmtId="0" fontId="39" fillId="34" borderId="0" xfId="30" applyFont="1" applyFill="1" applyBorder="1" applyAlignment="1" applyProtection="1">
      <alignment horizontal="center" vertical="center" wrapText="1"/>
    </xf>
    <xf numFmtId="0" fontId="41" fillId="0" borderId="13" xfId="30" applyFont="1" applyFill="1" applyBorder="1" applyAlignment="1" applyProtection="1">
      <alignment horizontal="left" vertical="center" wrapText="1"/>
    </xf>
    <xf numFmtId="0" fontId="33" fillId="0" borderId="13" xfId="30" applyFont="1" applyFill="1" applyBorder="1" applyAlignment="1" applyProtection="1">
      <alignment horizontal="center" vertical="center" wrapText="1"/>
    </xf>
    <xf numFmtId="0" fontId="43" fillId="0" borderId="0" xfId="0" applyFont="1" applyBorder="1" applyAlignment="1" applyProtection="1">
      <alignment horizontal="left" vertical="center" wrapText="1"/>
    </xf>
    <xf numFmtId="0" fontId="22" fillId="0" borderId="13" xfId="30" applyFont="1" applyFill="1" applyBorder="1" applyAlignment="1" applyProtection="1">
      <alignment horizontal="left" vertical="center" wrapText="1"/>
    </xf>
    <xf numFmtId="49" fontId="22" fillId="6" borderId="13" xfId="30" applyNumberFormat="1" applyFont="1" applyFill="1" applyBorder="1" applyAlignment="1" applyProtection="1">
      <alignment horizontal="left" vertical="center" wrapText="1"/>
      <protection locked="0"/>
    </xf>
    <xf numFmtId="0" fontId="22" fillId="0" borderId="13" xfId="30" applyFont="1" applyFill="1" applyBorder="1" applyAlignment="1" applyProtection="1">
      <alignment horizontal="left" vertical="top" wrapText="1"/>
    </xf>
    <xf numFmtId="0" fontId="23" fillId="0" borderId="13" xfId="30" applyFont="1" applyBorder="1" applyAlignment="1" applyProtection="1">
      <alignment horizontal="left" vertical="center" wrapText="1"/>
    </xf>
    <xf numFmtId="0" fontId="22" fillId="0" borderId="13" xfId="30" applyFont="1" applyBorder="1" applyAlignment="1" applyProtection="1">
      <alignment horizontal="left" vertical="center"/>
    </xf>
    <xf numFmtId="0" fontId="25" fillId="0" borderId="13" xfId="30" applyFont="1" applyBorder="1" applyAlignment="1" applyProtection="1">
      <alignment horizontal="center" vertical="center"/>
    </xf>
    <xf numFmtId="0" fontId="37" fillId="0" borderId="13" xfId="30" applyFont="1" applyBorder="1" applyAlignment="1" applyProtection="1">
      <alignment horizontal="left" vertical="center" wrapText="1"/>
    </xf>
    <xf numFmtId="0" fontId="33" fillId="0" borderId="0" xfId="30" applyFont="1" applyFill="1" applyBorder="1" applyAlignment="1" applyProtection="1">
      <alignment horizontal="right" vertical="center" wrapText="1"/>
    </xf>
    <xf numFmtId="0" fontId="52" fillId="0" borderId="0" xfId="30" applyFont="1" applyBorder="1" applyAlignment="1" applyProtection="1">
      <alignment horizontal="left" vertical="center"/>
    </xf>
    <xf numFmtId="0" fontId="40" fillId="0" borderId="13" xfId="30" applyFont="1" applyBorder="1" applyAlignment="1" applyProtection="1">
      <alignment horizontal="left" vertical="center" wrapText="1"/>
    </xf>
    <xf numFmtId="0" fontId="22" fillId="0" borderId="19" xfId="30" applyFont="1" applyBorder="1" applyAlignment="1" applyProtection="1">
      <alignment horizontal="center" vertical="center" wrapText="1"/>
    </xf>
    <xf numFmtId="0" fontId="33" fillId="0" borderId="19" xfId="30" applyFont="1" applyFill="1" applyBorder="1" applyAlignment="1" applyProtection="1">
      <alignment horizontal="center" vertical="top" wrapText="1"/>
    </xf>
    <xf numFmtId="0" fontId="43" fillId="0" borderId="0" xfId="0" applyFont="1" applyBorder="1" applyAlignment="1" applyProtection="1">
      <alignment horizontal="left" vertical="top" wrapText="1"/>
    </xf>
    <xf numFmtId="0" fontId="40" fillId="0" borderId="13" xfId="30" applyFont="1" applyFill="1" applyBorder="1" applyAlignment="1" applyProtection="1">
      <alignment horizontal="left" vertical="top" wrapText="1"/>
    </xf>
    <xf numFmtId="0" fontId="44" fillId="6" borderId="13" xfId="30" applyFont="1" applyFill="1" applyBorder="1" applyAlignment="1" applyProtection="1">
      <alignment horizontal="left" vertical="center" wrapText="1"/>
      <protection locked="0"/>
    </xf>
    <xf numFmtId="0" fontId="33" fillId="0" borderId="13" xfId="30" applyFont="1" applyFill="1" applyBorder="1" applyAlignment="1" applyProtection="1">
      <alignment horizontal="left" vertical="center" wrapText="1"/>
    </xf>
    <xf numFmtId="0" fontId="54" fillId="0" borderId="13" xfId="30" applyFont="1" applyBorder="1" applyAlignment="1" applyProtection="1">
      <alignment horizontal="left" vertical="center" wrapText="1"/>
      <protection hidden="1"/>
    </xf>
    <xf numFmtId="0" fontId="38" fillId="0" borderId="0" xfId="30" applyFont="1" applyBorder="1" applyAlignment="1" applyProtection="1">
      <alignment horizontal="center" wrapText="1"/>
    </xf>
    <xf numFmtId="0" fontId="33" fillId="0" borderId="23" xfId="30" applyFont="1" applyFill="1" applyBorder="1" applyAlignment="1" applyProtection="1">
      <alignment horizontal="left" vertical="center" wrapText="1"/>
    </xf>
    <xf numFmtId="1" fontId="22" fillId="0" borderId="13" xfId="30" applyNumberFormat="1" applyFont="1" applyFill="1" applyBorder="1" applyAlignment="1" applyProtection="1">
      <alignment horizontal="right"/>
      <protection hidden="1"/>
    </xf>
    <xf numFmtId="0" fontId="53" fillId="0" borderId="0" xfId="30" applyFont="1" applyBorder="1" applyAlignment="1" applyProtection="1">
      <alignment horizontal="left" vertical="center"/>
      <protection hidden="1"/>
    </xf>
    <xf numFmtId="0" fontId="54" fillId="0" borderId="0" xfId="0" applyFont="1" applyBorder="1" applyAlignment="1">
      <alignment horizontal="left" vertical="center"/>
    </xf>
    <xf numFmtId="0" fontId="53" fillId="0" borderId="0" xfId="30" applyFont="1" applyFill="1" applyBorder="1" applyAlignment="1" applyProtection="1">
      <alignment horizontal="left" vertical="center"/>
      <protection hidden="1"/>
    </xf>
    <xf numFmtId="1" fontId="22" fillId="31" borderId="13" xfId="30" applyNumberFormat="1" applyFont="1" applyFill="1" applyBorder="1" applyAlignment="1" applyProtection="1">
      <alignment horizontal="right"/>
      <protection hidden="1"/>
    </xf>
    <xf numFmtId="1" fontId="22" fillId="31" borderId="23" xfId="30" applyNumberFormat="1" applyFont="1" applyFill="1" applyBorder="1" applyAlignment="1" applyProtection="1">
      <alignment horizontal="right"/>
      <protection hidden="1"/>
    </xf>
    <xf numFmtId="0" fontId="22" fillId="0" borderId="13" xfId="30" applyFont="1" applyBorder="1" applyAlignment="1" applyProtection="1">
      <alignment horizontal="center" vertical="center" wrapText="1"/>
      <protection hidden="1"/>
    </xf>
    <xf numFmtId="0" fontId="40" fillId="0" borderId="13" xfId="30" applyFont="1" applyBorder="1" applyAlignment="1" applyProtection="1">
      <alignment horizontal="center" vertical="center"/>
    </xf>
    <xf numFmtId="1" fontId="22" fillId="0" borderId="29" xfId="30" applyNumberFormat="1" applyFont="1" applyFill="1" applyBorder="1" applyAlignment="1" applyProtection="1">
      <alignment horizontal="center" vertical="center"/>
    </xf>
    <xf numFmtId="0" fontId="40" fillId="31" borderId="13" xfId="30" applyFont="1" applyFill="1" applyBorder="1" applyAlignment="1" applyProtection="1">
      <alignment horizontal="center" vertical="center"/>
    </xf>
    <xf numFmtId="0" fontId="62" fillId="34" borderId="13" xfId="0" applyFont="1" applyFill="1" applyBorder="1" applyAlignment="1">
      <alignment horizontal="center" vertical="center"/>
    </xf>
    <xf numFmtId="0" fontId="62" fillId="35" borderId="13" xfId="30" applyFont="1" applyFill="1" applyBorder="1" applyAlignment="1" applyProtection="1">
      <alignment horizontal="center" vertical="center"/>
    </xf>
    <xf numFmtId="0" fontId="22" fillId="0" borderId="24" xfId="30" applyFont="1" applyBorder="1" applyAlignment="1" applyProtection="1">
      <alignment horizontal="center" vertical="center" wrapText="1"/>
    </xf>
    <xf numFmtId="0" fontId="40" fillId="6" borderId="17" xfId="30" applyFont="1" applyFill="1" applyBorder="1" applyAlignment="1" applyProtection="1">
      <alignment horizontal="left" vertical="center"/>
      <protection locked="0"/>
    </xf>
    <xf numFmtId="3" fontId="36" fillId="0" borderId="16" xfId="0" applyNumberFormat="1" applyFont="1" applyFill="1" applyBorder="1" applyAlignment="1" applyProtection="1">
      <alignment horizontal="right" vertical="center" wrapText="1"/>
    </xf>
    <xf numFmtId="0" fontId="19" fillId="0" borderId="0" xfId="30" applyFont="1" applyBorder="1" applyAlignment="1" applyProtection="1">
      <alignment horizontal="left" vertical="center" wrapText="1"/>
    </xf>
    <xf numFmtId="3" fontId="37" fillId="0" borderId="22" xfId="0" applyNumberFormat="1" applyFont="1" applyFill="1" applyBorder="1" applyAlignment="1" applyProtection="1">
      <alignment horizontal="center" vertical="center" wrapText="1"/>
      <protection hidden="1"/>
    </xf>
    <xf numFmtId="0" fontId="59" fillId="0" borderId="23" xfId="0" applyFont="1" applyFill="1" applyBorder="1" applyAlignment="1" applyProtection="1">
      <alignment horizontal="center" vertical="center" wrapText="1"/>
    </xf>
    <xf numFmtId="0" fontId="59" fillId="0" borderId="13" xfId="0" applyFont="1" applyFill="1" applyBorder="1" applyAlignment="1" applyProtection="1">
      <alignment horizontal="center" vertical="center" wrapText="1"/>
    </xf>
    <xf numFmtId="0" fontId="59" fillId="0" borderId="19" xfId="0" applyFont="1" applyFill="1" applyBorder="1" applyAlignment="1" applyProtection="1">
      <alignment horizontal="center" vertical="center" wrapText="1"/>
    </xf>
    <xf numFmtId="0" fontId="59" fillId="0" borderId="23" xfId="0" applyNumberFormat="1" applyFont="1" applyFill="1" applyBorder="1" applyAlignment="1" applyProtection="1">
      <alignment horizontal="center" vertical="center" wrapText="1"/>
    </xf>
    <xf numFmtId="0" fontId="59" fillId="0" borderId="13" xfId="0" applyNumberFormat="1" applyFont="1" applyFill="1" applyBorder="1" applyAlignment="1" applyProtection="1">
      <alignment horizontal="center" vertical="center" wrapText="1"/>
    </xf>
    <xf numFmtId="0" fontId="59" fillId="0" borderId="13" xfId="0" applyFont="1" applyFill="1" applyBorder="1" applyAlignment="1" applyProtection="1">
      <alignment horizontal="center" vertical="center" wrapText="1"/>
      <protection hidden="1"/>
    </xf>
    <xf numFmtId="0" fontId="25" fillId="0" borderId="23" xfId="30" applyFont="1" applyBorder="1" applyAlignment="1" applyProtection="1">
      <alignment horizontal="center" vertical="center" wrapText="1"/>
    </xf>
    <xf numFmtId="0" fontId="59" fillId="0" borderId="23" xfId="0" applyFont="1" applyFill="1" applyBorder="1" applyAlignment="1" applyProtection="1">
      <alignment horizontal="center" vertical="center" wrapText="1"/>
      <protection hidden="1"/>
    </xf>
    <xf numFmtId="0" fontId="35" fillId="0" borderId="13" xfId="30" applyFont="1" applyBorder="1" applyAlignment="1" applyProtection="1">
      <alignment horizontal="center" vertical="center" wrapText="1"/>
      <protection hidden="1"/>
    </xf>
    <xf numFmtId="3" fontId="64" fillId="30" borderId="29" xfId="30" applyNumberFormat="1" applyFont="1" applyFill="1" applyBorder="1" applyAlignment="1" applyProtection="1">
      <alignment horizontal="center" vertical="center"/>
      <protection locked="0"/>
    </xf>
    <xf numFmtId="3" fontId="37" fillId="0" borderId="13" xfId="0" applyNumberFormat="1" applyFont="1" applyFill="1" applyBorder="1" applyAlignment="1" applyProtection="1">
      <alignment horizontal="center" vertical="center" wrapText="1"/>
      <protection hidden="1"/>
    </xf>
    <xf numFmtId="0" fontId="0" fillId="0" borderId="13" xfId="0" applyFont="1" applyBorder="1" applyAlignment="1" applyProtection="1">
      <alignment horizontal="left" vertical="center"/>
    </xf>
    <xf numFmtId="165" fontId="59" fillId="27" borderId="13" xfId="0" applyNumberFormat="1" applyFont="1" applyFill="1" applyBorder="1" applyAlignment="1" applyProtection="1">
      <alignment horizontal="left" vertical="center"/>
      <protection hidden="1"/>
    </xf>
    <xf numFmtId="0" fontId="39" fillId="12" borderId="0" xfId="0" applyFont="1" applyFill="1" applyBorder="1" applyAlignment="1" applyProtection="1">
      <alignment horizontal="left" vertical="center" wrapText="1"/>
    </xf>
    <xf numFmtId="0" fontId="0" fillId="0" borderId="13" xfId="0" applyFont="1" applyBorder="1" applyAlignment="1" applyProtection="1">
      <alignment horizontal="left" vertical="center" wrapText="1"/>
    </xf>
    <xf numFmtId="0" fontId="0" fillId="0" borderId="13" xfId="0" applyBorder="1" applyAlignment="1" applyProtection="1">
      <alignment horizontal="left" vertical="center"/>
      <protection hidden="1"/>
    </xf>
    <xf numFmtId="166" fontId="0" fillId="0" borderId="13" xfId="0" applyNumberFormat="1" applyBorder="1" applyAlignment="1" applyProtection="1">
      <alignment horizontal="left" vertical="center"/>
      <protection hidden="1"/>
    </xf>
    <xf numFmtId="0" fontId="41" fillId="36" borderId="0" xfId="0" applyFont="1" applyFill="1" applyBorder="1" applyAlignment="1" applyProtection="1">
      <alignment horizontal="left" vertical="center"/>
    </xf>
    <xf numFmtId="0" fontId="0" fillId="0" borderId="0" xfId="0" applyFont="1" applyBorder="1" applyAlignment="1" applyProtection="1">
      <alignment horizontal="left" vertical="center" wrapText="1"/>
    </xf>
    <xf numFmtId="0" fontId="71" fillId="36" borderId="0" xfId="0" applyFont="1" applyFill="1" applyBorder="1" applyAlignment="1" applyProtection="1">
      <alignment horizontal="left" vertical="center"/>
    </xf>
    <xf numFmtId="0" fontId="0" fillId="0" borderId="0" xfId="0" applyFont="1" applyBorder="1" applyAlignment="1" applyProtection="1">
      <alignment horizontal="left" vertical="center" wrapText="1"/>
      <protection hidden="1"/>
    </xf>
    <xf numFmtId="0" fontId="39" fillId="12" borderId="23" xfId="0" applyFont="1" applyFill="1" applyBorder="1" applyAlignment="1" applyProtection="1">
      <alignment horizontal="left" vertical="top" wrapText="1"/>
    </xf>
    <xf numFmtId="0" fontId="68" fillId="0" borderId="0" xfId="0" applyFont="1" applyBorder="1" applyAlignment="1" applyProtection="1">
      <alignment horizontal="left" vertical="center" wrapText="1"/>
    </xf>
    <xf numFmtId="4" fontId="36" fillId="0" borderId="13" xfId="0" applyNumberFormat="1" applyFont="1" applyFill="1" applyBorder="1" applyAlignment="1" applyProtection="1">
      <alignment horizontal="center" vertical="center"/>
      <protection hidden="1"/>
    </xf>
    <xf numFmtId="4" fontId="23" fillId="6" borderId="13" xfId="0" applyNumberFormat="1" applyFont="1" applyFill="1" applyBorder="1" applyAlignment="1" applyProtection="1">
      <alignment horizontal="center"/>
      <protection locked="0"/>
    </xf>
    <xf numFmtId="4" fontId="52" fillId="0" borderId="20" xfId="0" applyNumberFormat="1" applyFont="1" applyFill="1" applyBorder="1" applyAlignment="1" applyProtection="1">
      <alignment horizontal="center"/>
      <protection locked="0"/>
    </xf>
    <xf numFmtId="4" fontId="23" fillId="0" borderId="13" xfId="0" applyNumberFormat="1" applyFont="1" applyFill="1" applyBorder="1" applyAlignment="1" applyProtection="1">
      <alignment horizontal="center" vertical="center" wrapText="1"/>
    </xf>
    <xf numFmtId="4" fontId="23" fillId="0" borderId="13" xfId="0" applyNumberFormat="1" applyFont="1" applyFill="1" applyBorder="1" applyAlignment="1" applyProtection="1">
      <alignment horizontal="center" vertical="center"/>
    </xf>
    <xf numFmtId="4" fontId="36" fillId="0" borderId="13" xfId="0" applyNumberFormat="1" applyFont="1" applyFill="1" applyBorder="1" applyAlignment="1" applyProtection="1">
      <alignment horizontal="left" vertical="center" wrapText="1"/>
    </xf>
    <xf numFmtId="165" fontId="37" fillId="0" borderId="13" xfId="0" applyNumberFormat="1" applyFont="1" applyBorder="1" applyAlignment="1" applyProtection="1">
      <alignment horizontal="left" vertical="center"/>
      <protection hidden="1"/>
    </xf>
    <xf numFmtId="4" fontId="53" fillId="0" borderId="16" xfId="0" applyNumberFormat="1" applyFont="1" applyFill="1" applyBorder="1" applyAlignment="1" applyProtection="1">
      <alignment horizontal="left" vertical="center" wrapText="1"/>
    </xf>
    <xf numFmtId="0" fontId="26" fillId="0" borderId="13" xfId="0" applyFont="1" applyBorder="1" applyAlignment="1" applyProtection="1">
      <alignment horizontal="center" vertical="center" wrapText="1"/>
    </xf>
    <xf numFmtId="4" fontId="36" fillId="0" borderId="13" xfId="0" applyNumberFormat="1" applyFont="1" applyFill="1" applyBorder="1" applyAlignment="1" applyProtection="1">
      <alignment horizontal="left" vertical="center"/>
    </xf>
    <xf numFmtId="4" fontId="36" fillId="20" borderId="13" xfId="0" applyNumberFormat="1" applyFont="1" applyFill="1" applyBorder="1" applyAlignment="1" applyProtection="1">
      <alignment horizontal="center" vertical="center"/>
    </xf>
    <xf numFmtId="165" fontId="37" fillId="0" borderId="13" xfId="0" applyNumberFormat="1" applyFont="1" applyFill="1" applyBorder="1" applyAlignment="1" applyProtection="1">
      <alignment horizontal="left" vertical="center"/>
      <protection hidden="1"/>
    </xf>
    <xf numFmtId="4" fontId="37" fillId="0" borderId="13" xfId="0" applyNumberFormat="1" applyFont="1" applyFill="1" applyBorder="1" applyAlignment="1" applyProtection="1">
      <alignment horizontal="left" vertical="center"/>
    </xf>
    <xf numFmtId="4" fontId="37" fillId="0" borderId="13" xfId="0" applyNumberFormat="1" applyFont="1" applyFill="1" applyBorder="1" applyAlignment="1" applyProtection="1">
      <alignment horizontal="left" vertical="center" wrapText="1"/>
    </xf>
    <xf numFmtId="165" fontId="61" fillId="0" borderId="13" xfId="0" applyNumberFormat="1" applyFont="1" applyBorder="1" applyAlignment="1" applyProtection="1">
      <alignment horizontal="center" vertical="center" wrapText="1"/>
      <protection hidden="1"/>
    </xf>
    <xf numFmtId="165" fontId="0" fillId="0" borderId="13" xfId="0" applyNumberFormat="1" applyFont="1" applyBorder="1" applyAlignment="1" applyProtection="1">
      <alignment horizontal="center" vertical="center" wrapText="1"/>
      <protection hidden="1"/>
    </xf>
    <xf numFmtId="0" fontId="26" fillId="0" borderId="13" xfId="0" applyNumberFormat="1" applyFont="1" applyFill="1" applyBorder="1" applyAlignment="1" applyProtection="1">
      <alignment horizontal="center" vertical="center"/>
    </xf>
    <xf numFmtId="0" fontId="36" fillId="0" borderId="13" xfId="0" applyNumberFormat="1" applyFont="1" applyFill="1" applyBorder="1" applyAlignment="1" applyProtection="1">
      <alignment horizontal="right" vertical="center"/>
    </xf>
    <xf numFmtId="4" fontId="0" fillId="0" borderId="13" xfId="0" applyNumberFormat="1" applyFont="1" applyFill="1" applyBorder="1" applyAlignment="1" applyProtection="1">
      <alignment horizontal="center" vertical="center"/>
    </xf>
    <xf numFmtId="4" fontId="36" fillId="0" borderId="13" xfId="0" applyNumberFormat="1" applyFont="1" applyFill="1" applyBorder="1" applyAlignment="1" applyProtection="1">
      <alignment horizontal="right" vertical="center"/>
    </xf>
    <xf numFmtId="4" fontId="54" fillId="0" borderId="16" xfId="0" applyNumberFormat="1" applyFont="1" applyFill="1" applyBorder="1" applyAlignment="1" applyProtection="1">
      <alignment horizontal="center" vertical="center"/>
    </xf>
    <xf numFmtId="0" fontId="36" fillId="0" borderId="23" xfId="0" applyNumberFormat="1" applyFont="1" applyFill="1" applyBorder="1" applyAlignment="1" applyProtection="1">
      <alignment horizontal="right" vertical="center"/>
    </xf>
    <xf numFmtId="4" fontId="60" fillId="0" borderId="19" xfId="0" applyNumberFormat="1" applyFont="1" applyFill="1" applyBorder="1" applyAlignment="1" applyProtection="1">
      <alignment horizontal="left" vertical="center" wrapText="1"/>
    </xf>
    <xf numFmtId="4" fontId="59" fillId="0" borderId="10" xfId="0" applyNumberFormat="1" applyFont="1" applyFill="1" applyBorder="1" applyAlignment="1" applyProtection="1">
      <alignment horizontal="left" vertical="center"/>
    </xf>
    <xf numFmtId="4" fontId="0" fillId="0" borderId="22" xfId="0" applyNumberFormat="1" applyFont="1" applyFill="1" applyBorder="1" applyAlignment="1" applyProtection="1">
      <alignment horizontal="center" vertical="center"/>
    </xf>
    <xf numFmtId="4" fontId="59" fillId="0" borderId="17" xfId="0" applyNumberFormat="1" applyFont="1" applyFill="1" applyBorder="1" applyAlignment="1" applyProtection="1">
      <alignment horizontal="left" vertical="center"/>
    </xf>
    <xf numFmtId="0" fontId="26" fillId="0" borderId="0" xfId="0" applyNumberFormat="1" applyFont="1" applyFill="1" applyBorder="1" applyAlignment="1" applyProtection="1">
      <alignment horizontal="center" vertical="center" wrapText="1"/>
    </xf>
    <xf numFmtId="0" fontId="22" fillId="0" borderId="19" xfId="30" applyFont="1" applyBorder="1" applyAlignment="1" applyProtection="1">
      <alignment horizontal="left" vertical="center" wrapText="1"/>
      <protection hidden="1"/>
    </xf>
    <xf numFmtId="165" fontId="36" fillId="0" borderId="13" xfId="0" applyNumberFormat="1" applyFont="1" applyFill="1" applyBorder="1" applyAlignment="1" applyProtection="1">
      <alignment horizontal="center" vertical="center"/>
      <protection hidden="1"/>
    </xf>
    <xf numFmtId="0" fontId="0" fillId="0" borderId="13" xfId="0" applyNumberFormat="1" applyFont="1" applyBorder="1" applyAlignment="1" applyProtection="1">
      <alignment horizontal="center" vertical="center" wrapText="1"/>
      <protection hidden="1"/>
    </xf>
    <xf numFmtId="0" fontId="61" fillId="0" borderId="13" xfId="0" applyFont="1" applyBorder="1" applyAlignment="1" applyProtection="1">
      <alignment horizontal="center" vertical="center"/>
    </xf>
    <xf numFmtId="0" fontId="61" fillId="0" borderId="13" xfId="0" applyFont="1" applyBorder="1" applyAlignment="1" applyProtection="1">
      <alignment horizontal="center" vertical="center" wrapText="1"/>
    </xf>
    <xf numFmtId="0" fontId="26" fillId="21" borderId="13" xfId="0" applyFont="1" applyFill="1" applyBorder="1" applyAlignment="1" applyProtection="1">
      <alignment horizontal="left" vertical="center" wrapText="1"/>
    </xf>
    <xf numFmtId="0" fontId="26" fillId="36" borderId="13" xfId="0" applyFont="1" applyFill="1" applyBorder="1" applyAlignment="1" applyProtection="1">
      <alignment horizontal="left" vertical="center" wrapText="1"/>
    </xf>
    <xf numFmtId="0" fontId="26" fillId="37" borderId="13" xfId="0" applyFont="1" applyFill="1" applyBorder="1" applyAlignment="1" applyProtection="1">
      <alignment horizontal="left" vertical="center" wrapText="1"/>
    </xf>
    <xf numFmtId="0" fontId="26" fillId="28" borderId="13" xfId="0" applyFont="1" applyFill="1" applyBorder="1" applyAlignment="1" applyProtection="1">
      <alignment horizontal="left" vertical="center" wrapText="1"/>
    </xf>
    <xf numFmtId="0" fontId="81" fillId="0" borderId="13" xfId="0" applyFont="1" applyFill="1" applyBorder="1" applyAlignment="1" applyProtection="1">
      <alignment horizontal="left" vertical="center" wrapText="1"/>
    </xf>
    <xf numFmtId="0" fontId="26" fillId="25" borderId="13" xfId="0" applyFont="1" applyFill="1" applyBorder="1" applyAlignment="1" applyProtection="1">
      <alignment horizontal="left" vertical="center" wrapText="1"/>
    </xf>
    <xf numFmtId="0" fontId="26" fillId="26" borderId="13" xfId="0" applyFont="1" applyFill="1" applyBorder="1" applyAlignment="1" applyProtection="1">
      <alignment horizontal="left" vertical="center" wrapText="1"/>
    </xf>
    <xf numFmtId="0" fontId="59" fillId="0" borderId="13" xfId="0" applyFont="1" applyBorder="1" applyAlignment="1" applyProtection="1">
      <alignment horizontal="left" vertical="center"/>
      <protection hidden="1"/>
    </xf>
    <xf numFmtId="0" fontId="89" fillId="0" borderId="0" xfId="0" applyFont="1" applyFill="1" applyBorder="1" applyAlignment="1">
      <alignment horizontal="right" vertical="center" wrapText="1"/>
    </xf>
    <xf numFmtId="4" fontId="0" fillId="6" borderId="13" xfId="0" applyNumberFormat="1" applyFont="1" applyFill="1" applyBorder="1" applyAlignment="1" applyProtection="1">
      <alignment horizontal="center" vertical="center"/>
      <protection locked="0"/>
    </xf>
    <xf numFmtId="4" fontId="0" fillId="0" borderId="13"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61" fillId="0" borderId="15" xfId="0" applyFont="1" applyFill="1" applyBorder="1" applyAlignment="1">
      <alignment horizontal="center" vertical="center" wrapText="1"/>
    </xf>
    <xf numFmtId="0" fontId="0" fillId="6" borderId="13" xfId="0" applyFont="1" applyFill="1" applyBorder="1" applyAlignment="1" applyProtection="1">
      <alignment horizontal="center" vertical="center"/>
      <protection locked="0"/>
    </xf>
    <xf numFmtId="2" fontId="0" fillId="6" borderId="13" xfId="0" applyNumberFormat="1" applyFont="1" applyFill="1" applyBorder="1" applyAlignment="1" applyProtection="1">
      <alignment horizontal="center" vertical="center"/>
      <protection locked="0"/>
    </xf>
    <xf numFmtId="0" fontId="81" fillId="6" borderId="13" xfId="0" applyFont="1" applyFill="1" applyBorder="1" applyAlignment="1" applyProtection="1">
      <alignment horizontal="center" vertical="center"/>
      <protection locked="0"/>
    </xf>
    <xf numFmtId="0" fontId="61" fillId="0" borderId="13" xfId="0" applyFont="1" applyFill="1" applyBorder="1" applyAlignment="1">
      <alignment horizontal="center" vertical="center" wrapText="1"/>
    </xf>
    <xf numFmtId="0" fontId="61" fillId="0" borderId="13" xfId="0" applyFont="1" applyFill="1" applyBorder="1" applyAlignment="1">
      <alignment horizontal="center" vertical="center"/>
    </xf>
    <xf numFmtId="0" fontId="61" fillId="0" borderId="19" xfId="0" applyFont="1" applyFill="1" applyBorder="1" applyAlignment="1">
      <alignment horizontal="center" vertical="center" wrapText="1"/>
    </xf>
    <xf numFmtId="0" fontId="86" fillId="0" borderId="0" xfId="0" applyFont="1" applyFill="1" applyBorder="1" applyAlignment="1">
      <alignment horizontal="center" vertical="center" wrapText="1"/>
    </xf>
    <xf numFmtId="0" fontId="84" fillId="0" borderId="13" xfId="0" applyFont="1" applyFill="1" applyBorder="1" applyAlignment="1">
      <alignment horizontal="center" vertical="center"/>
    </xf>
    <xf numFmtId="0" fontId="61" fillId="0" borderId="13" xfId="0" applyFont="1" applyFill="1" applyBorder="1" applyAlignment="1">
      <alignment horizontal="center"/>
    </xf>
    <xf numFmtId="0" fontId="81" fillId="0" borderId="13" xfId="0" applyFont="1" applyFill="1" applyBorder="1" applyAlignment="1">
      <alignment horizontal="center" vertical="center" wrapText="1"/>
    </xf>
    <xf numFmtId="0" fontId="0" fillId="0" borderId="13" xfId="0" applyFont="1" applyFill="1" applyBorder="1" applyAlignment="1">
      <alignment horizontal="center" vertical="center"/>
    </xf>
    <xf numFmtId="0" fontId="84" fillId="0" borderId="13" xfId="0" applyNumberFormat="1" applyFont="1" applyFill="1" applyBorder="1" applyAlignment="1" applyProtection="1">
      <alignment horizontal="center" vertical="center"/>
    </xf>
    <xf numFmtId="0" fontId="26" fillId="0" borderId="23" xfId="0" applyFont="1" applyBorder="1" applyAlignment="1">
      <alignment horizontal="center"/>
    </xf>
    <xf numFmtId="0" fontId="26" fillId="0" borderId="26" xfId="0" applyFont="1" applyBorder="1" applyAlignment="1">
      <alignment horizontal="center"/>
    </xf>
    <xf numFmtId="0" fontId="26" fillId="0" borderId="22" xfId="0" applyFont="1" applyBorder="1" applyAlignment="1">
      <alignment horizontal="center"/>
    </xf>
    <xf numFmtId="0" fontId="84" fillId="0" borderId="13" xfId="0" applyNumberFormat="1" applyFont="1" applyFill="1" applyBorder="1" applyAlignment="1" applyProtection="1">
      <alignment horizontal="right" vertical="center"/>
    </xf>
    <xf numFmtId="0" fontId="0" fillId="0" borderId="15" xfId="0" applyFont="1" applyFill="1" applyBorder="1" applyAlignment="1">
      <alignment horizontal="center" vertical="center" wrapText="1"/>
    </xf>
    <xf numFmtId="0" fontId="61" fillId="0" borderId="21" xfId="0" applyFont="1" applyFill="1" applyBorder="1" applyAlignment="1">
      <alignment horizontal="center" vertical="center" wrapText="1"/>
    </xf>
    <xf numFmtId="0" fontId="80" fillId="0" borderId="0" xfId="0" applyFont="1" applyFill="1" applyBorder="1" applyAlignment="1">
      <alignment horizontal="left" vertical="center" wrapText="1"/>
    </xf>
    <xf numFmtId="0" fontId="37" fillId="0" borderId="13" xfId="0" applyFont="1" applyFill="1" applyBorder="1" applyAlignment="1">
      <alignment horizontal="center" vertical="center" wrapText="1"/>
    </xf>
    <xf numFmtId="0" fontId="0" fillId="6" borderId="13" xfId="0" applyFont="1" applyFill="1" applyBorder="1" applyAlignment="1" applyProtection="1">
      <alignment horizontal="center" wrapText="1"/>
      <protection locked="0"/>
    </xf>
    <xf numFmtId="0" fontId="37" fillId="0" borderId="13" xfId="0" applyFont="1" applyFill="1" applyBorder="1" applyAlignment="1">
      <alignment vertical="center"/>
    </xf>
    <xf numFmtId="0" fontId="37" fillId="0" borderId="23" xfId="0" applyFont="1" applyFill="1" applyBorder="1" applyAlignment="1">
      <alignment horizontal="left" vertical="center" wrapText="1"/>
    </xf>
    <xf numFmtId="0" fontId="36" fillId="0" borderId="13" xfId="0" applyFont="1" applyFill="1" applyBorder="1" applyAlignment="1">
      <alignment vertical="center" wrapText="1"/>
    </xf>
    <xf numFmtId="0" fontId="36" fillId="0" borderId="13" xfId="0" applyFont="1" applyFill="1" applyBorder="1" applyAlignment="1" applyProtection="1">
      <alignment horizontal="center" vertical="center" wrapText="1"/>
      <protection locked="0"/>
    </xf>
    <xf numFmtId="0" fontId="0" fillId="6" borderId="13" xfId="0" applyFont="1" applyFill="1" applyBorder="1" applyAlignment="1" applyProtection="1">
      <alignment horizontal="center" vertical="center" wrapText="1"/>
      <protection locked="0"/>
    </xf>
    <xf numFmtId="4" fontId="36" fillId="0" borderId="13" xfId="0" applyNumberFormat="1" applyFont="1" applyFill="1" applyBorder="1" applyAlignment="1">
      <alignment horizontal="center"/>
    </xf>
    <xf numFmtId="0" fontId="37" fillId="0" borderId="13" xfId="0" applyFont="1" applyFill="1" applyBorder="1" applyAlignment="1">
      <alignment horizontal="left" vertical="center" wrapText="1"/>
    </xf>
    <xf numFmtId="0" fontId="61" fillId="0" borderId="13" xfId="0" applyFont="1" applyFill="1" applyBorder="1" applyAlignment="1">
      <alignment horizontal="right" vertical="center" wrapText="1"/>
    </xf>
    <xf numFmtId="0" fontId="86" fillId="0" borderId="15" xfId="0" applyFont="1" applyFill="1" applyBorder="1" applyAlignment="1">
      <alignment horizontal="left" vertical="center" wrapText="1"/>
    </xf>
    <xf numFmtId="0" fontId="36" fillId="0" borderId="13" xfId="0" applyFont="1" applyFill="1" applyBorder="1" applyAlignment="1">
      <alignment horizontal="center" vertical="center"/>
    </xf>
    <xf numFmtId="0" fontId="36" fillId="0" borderId="13" xfId="0" applyFont="1" applyFill="1" applyBorder="1" applyAlignment="1">
      <alignment horizontal="center"/>
    </xf>
    <xf numFmtId="0" fontId="36" fillId="0" borderId="22" xfId="0" applyFont="1" applyFill="1" applyBorder="1" applyAlignment="1">
      <alignment horizontal="center"/>
    </xf>
    <xf numFmtId="0" fontId="26" fillId="0" borderId="22" xfId="0" applyFont="1" applyFill="1" applyBorder="1" applyAlignment="1">
      <alignment horizontal="center"/>
    </xf>
    <xf numFmtId="0" fontId="89" fillId="0" borderId="15" xfId="0" applyFont="1" applyFill="1" applyBorder="1" applyAlignment="1">
      <alignment horizontal="left" vertical="center"/>
    </xf>
    <xf numFmtId="4" fontId="9" fillId="6" borderId="13" xfId="0" applyNumberFormat="1" applyFont="1" applyFill="1" applyBorder="1" applyAlignment="1" applyProtection="1">
      <alignment horizontal="center" vertical="center" wrapText="1"/>
      <protection locked="0"/>
    </xf>
    <xf numFmtId="0" fontId="92" fillId="0" borderId="13" xfId="0" applyFont="1" applyFill="1" applyBorder="1" applyAlignment="1">
      <alignment horizontal="center" vertical="center" wrapText="1"/>
    </xf>
    <xf numFmtId="4" fontId="92" fillId="0" borderId="13" xfId="0" applyNumberFormat="1" applyFont="1" applyFill="1" applyBorder="1" applyAlignment="1">
      <alignment horizontal="center" vertical="center" wrapText="1"/>
    </xf>
    <xf numFmtId="0" fontId="26" fillId="0" borderId="23" xfId="0" applyFont="1" applyBorder="1" applyAlignment="1">
      <alignment horizontal="center" vertical="center"/>
    </xf>
    <xf numFmtId="0" fontId="26" fillId="0" borderId="26" xfId="0" applyFont="1" applyBorder="1" applyAlignment="1">
      <alignment horizontal="center" vertical="center"/>
    </xf>
    <xf numFmtId="0" fontId="26" fillId="0" borderId="22" xfId="0" applyFont="1" applyBorder="1" applyAlignment="1">
      <alignment horizontal="center" vertical="center"/>
    </xf>
    <xf numFmtId="0" fontId="26" fillId="0" borderId="13"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36" fillId="0" borderId="13" xfId="0" applyFont="1" applyFill="1" applyBorder="1" applyAlignment="1">
      <alignment horizontal="center" vertical="center" wrapText="1"/>
    </xf>
    <xf numFmtId="0" fontId="61" fillId="0" borderId="13" xfId="0" applyFont="1" applyFill="1" applyBorder="1" applyAlignment="1" applyProtection="1">
      <alignment horizontal="center" vertical="center" wrapText="1"/>
    </xf>
    <xf numFmtId="0" fontId="61" fillId="20" borderId="13" xfId="0" applyFont="1" applyFill="1" applyBorder="1" applyAlignment="1" applyProtection="1">
      <alignment horizontal="center" vertical="center"/>
    </xf>
    <xf numFmtId="0" fontId="0" fillId="0" borderId="13" xfId="0" applyFont="1" applyFill="1" applyBorder="1" applyAlignment="1" applyProtection="1">
      <alignment horizontal="center" vertical="center"/>
    </xf>
    <xf numFmtId="0" fontId="61" fillId="0" borderId="0" xfId="0" applyFont="1" applyBorder="1" applyAlignment="1" applyProtection="1">
      <alignment horizontal="left" vertical="center"/>
    </xf>
    <xf numFmtId="0" fontId="61" fillId="0" borderId="13" xfId="34" applyFont="1" applyFill="1" applyBorder="1" applyAlignment="1" applyProtection="1">
      <alignment horizontal="center" vertical="center"/>
    </xf>
    <xf numFmtId="0" fontId="0" fillId="0" borderId="13" xfId="34" applyNumberFormat="1" applyFont="1" applyFill="1" applyBorder="1" applyAlignment="1" applyProtection="1">
      <alignment horizontal="center" vertical="center"/>
    </xf>
    <xf numFmtId="0" fontId="61" fillId="0" borderId="0" xfId="0" applyFont="1" applyFill="1" applyBorder="1" applyAlignment="1" applyProtection="1">
      <alignment horizontal="left"/>
    </xf>
    <xf numFmtId="0" fontId="84" fillId="0" borderId="13" xfId="34" applyFont="1" applyFill="1" applyBorder="1" applyAlignment="1" applyProtection="1">
      <alignment horizontal="center"/>
    </xf>
    <xf numFmtId="0" fontId="61" fillId="0" borderId="22" xfId="0" applyFont="1" applyFill="1" applyBorder="1" applyAlignment="1" applyProtection="1">
      <alignment horizontal="center" vertical="center" wrapText="1"/>
    </xf>
    <xf numFmtId="0" fontId="84" fillId="0" borderId="13" xfId="34" applyFont="1" applyFill="1" applyBorder="1" applyAlignment="1" applyProtection="1">
      <alignment horizontal="center" vertical="center"/>
    </xf>
    <xf numFmtId="0" fontId="0" fillId="0" borderId="13" xfId="34" applyNumberFormat="1" applyFont="1" applyFill="1" applyBorder="1" applyAlignment="1" applyProtection="1">
      <alignment horizontal="center" vertical="center" wrapText="1"/>
    </xf>
    <xf numFmtId="0" fontId="26" fillId="0" borderId="23" xfId="0" applyFont="1" applyBorder="1" applyAlignment="1" applyProtection="1">
      <alignment horizontal="center"/>
    </xf>
    <xf numFmtId="0" fontId="26" fillId="0" borderId="26" xfId="0" applyFont="1" applyBorder="1" applyAlignment="1" applyProtection="1">
      <alignment horizontal="center"/>
    </xf>
    <xf numFmtId="0" fontId="26" fillId="0" borderId="22" xfId="0" applyFont="1" applyBorder="1" applyAlignment="1" applyProtection="1">
      <alignment horizontal="center"/>
    </xf>
    <xf numFmtId="0" fontId="0" fillId="6" borderId="13" xfId="34" applyFont="1" applyFill="1" applyBorder="1" applyAlignment="1" applyProtection="1">
      <alignment horizontal="center"/>
      <protection locked="0"/>
    </xf>
    <xf numFmtId="0" fontId="23" fillId="0" borderId="0" xfId="34" applyFont="1" applyFill="1" applyBorder="1" applyAlignment="1">
      <alignment horizontal="center" vertical="center" wrapText="1"/>
    </xf>
    <xf numFmtId="0" fontId="37" fillId="6" borderId="13" xfId="34" applyFont="1" applyFill="1" applyBorder="1" applyAlignment="1" applyProtection="1">
      <alignment horizontal="center" vertical="center" wrapText="1"/>
      <protection locked="0"/>
    </xf>
    <xf numFmtId="0" fontId="23" fillId="0" borderId="20" xfId="34" applyFont="1" applyFill="1" applyBorder="1" applyAlignment="1">
      <alignment horizontal="center" vertical="center" wrapText="1"/>
    </xf>
    <xf numFmtId="0" fontId="23" fillId="0" borderId="0" xfId="34" applyFont="1" applyFill="1" applyBorder="1" applyAlignment="1">
      <alignment horizontal="left" wrapText="1"/>
    </xf>
    <xf numFmtId="0" fontId="83" fillId="0" borderId="0" xfId="34" applyFont="1" applyFill="1" applyBorder="1" applyAlignment="1">
      <alignment horizontal="left" vertical="center" wrapText="1"/>
    </xf>
    <xf numFmtId="0" fontId="0" fillId="0" borderId="0" xfId="0" applyFont="1" applyBorder="1" applyAlignment="1">
      <alignment horizontal="center"/>
    </xf>
    <xf numFmtId="0" fontId="61" fillId="0" borderId="13" xfId="34" applyFont="1" applyFill="1" applyBorder="1" applyAlignment="1">
      <alignment horizontal="center" vertical="center"/>
    </xf>
    <xf numFmtId="0" fontId="84" fillId="0" borderId="13" xfId="34" applyFont="1" applyFill="1" applyBorder="1" applyAlignment="1">
      <alignment horizontal="center"/>
    </xf>
    <xf numFmtId="0" fontId="0" fillId="0" borderId="13" xfId="34" applyNumberFormat="1" applyFont="1" applyFill="1" applyBorder="1" applyAlignment="1" applyProtection="1">
      <alignment horizontal="center" vertical="center"/>
      <protection hidden="1"/>
    </xf>
    <xf numFmtId="0" fontId="61" fillId="0" borderId="13" xfId="0" applyFont="1" applyFill="1" applyBorder="1" applyAlignment="1">
      <alignment horizontal="left" vertical="center"/>
    </xf>
    <xf numFmtId="0" fontId="0" fillId="0" borderId="13" xfId="34" applyNumberFormat="1" applyFont="1" applyFill="1" applyBorder="1" applyAlignment="1" applyProtection="1">
      <alignment horizontal="center" vertical="center" wrapText="1"/>
      <protection hidden="1"/>
    </xf>
    <xf numFmtId="0" fontId="23" fillId="0" borderId="0" xfId="34" applyFont="1" applyFill="1" applyBorder="1" applyAlignment="1">
      <alignment horizontal="justify" vertical="center" wrapText="1"/>
    </xf>
    <xf numFmtId="0" fontId="61" fillId="0" borderId="13" xfId="0" applyFont="1" applyFill="1" applyBorder="1" applyAlignment="1">
      <alignment horizontal="left" vertical="center" wrapText="1"/>
    </xf>
    <xf numFmtId="0" fontId="59" fillId="6" borderId="13" xfId="34" applyFont="1" applyFill="1" applyBorder="1" applyAlignment="1" applyProtection="1">
      <alignment horizontal="center"/>
      <protection locked="0"/>
    </xf>
    <xf numFmtId="0" fontId="61" fillId="0" borderId="13" xfId="34" applyFont="1" applyFill="1" applyBorder="1" applyAlignment="1">
      <alignment horizontal="center"/>
    </xf>
    <xf numFmtId="0" fontId="61" fillId="0" borderId="13" xfId="34" applyFont="1" applyFill="1" applyBorder="1" applyAlignment="1">
      <alignment horizontal="center" vertical="center" wrapText="1"/>
    </xf>
    <xf numFmtId="0" fontId="26" fillId="0" borderId="0" xfId="34" applyFont="1" applyFill="1" applyBorder="1" applyAlignment="1">
      <alignment horizontal="center" wrapText="1"/>
    </xf>
    <xf numFmtId="0" fontId="36" fillId="0" borderId="13" xfId="34" applyFont="1" applyFill="1" applyBorder="1" applyAlignment="1" applyProtection="1">
      <alignment horizontal="center"/>
      <protection locked="0"/>
    </xf>
    <xf numFmtId="0" fontId="36" fillId="0" borderId="13" xfId="34" applyFont="1" applyFill="1" applyBorder="1" applyAlignment="1">
      <alignment horizontal="center" wrapText="1"/>
    </xf>
  </cellXfs>
  <cellStyles count="46">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Commentaire" xfId="28" builtinId="10" customBuiltin="1"/>
    <cellStyle name="Entrée" xfId="29" builtinId="20" customBuiltin="1"/>
    <cellStyle name="Excel Built-in Normal" xfId="30"/>
    <cellStyle name="Insatisfaisant" xfId="31" builtinId="27" customBuiltin="1"/>
    <cellStyle name="Lien hypertexte" xfId="32" builtinId="8"/>
    <cellStyle name="Neutre" xfId="33" builtinId="28" customBuiltin="1"/>
    <cellStyle name="Normal" xfId="0" builtinId="0"/>
    <cellStyle name="Normal_Feuil1 (2)" xfId="34"/>
    <cellStyle name="Normal_PAGE1" xfId="35"/>
    <cellStyle name="Satisfaisant" xfId="36" builtinId="26" customBuiltin="1"/>
    <cellStyle name="Sortie" xfId="37" builtinId="21" customBuiltin="1"/>
    <cellStyle name="Texte explicatif" xfId="38" builtinId="53" customBuiltin="1"/>
    <cellStyle name="Titre 1" xfId="39"/>
    <cellStyle name="Titre 1" xfId="40" builtinId="16" customBuiltin="1"/>
    <cellStyle name="Titre 2" xfId="41" builtinId="17" customBuiltin="1"/>
    <cellStyle name="Titre 3" xfId="42" builtinId="18" customBuiltin="1"/>
    <cellStyle name="Titre 4" xfId="43" builtinId="19" customBuiltin="1"/>
    <cellStyle name="Total" xfId="44" builtinId="25" customBuiltin="1"/>
    <cellStyle name="Vérification" xfId="45" builtinId="23" customBuiltin="1"/>
  </cellStyles>
  <dxfs count="2">
    <dxf>
      <fill>
        <patternFill patternType="solid">
          <fgColor indexed="51"/>
          <bgColor indexed="13"/>
        </patternFill>
      </fill>
    </dxf>
    <dxf>
      <font>
        <b val="0"/>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FF6633"/>
      <rgbColor rgb="00800080"/>
      <rgbColor rgb="000099FF"/>
      <rgbColor rgb="00C0C0C0"/>
      <rgbColor rgb="00808080"/>
      <rgbColor rgb="0083CAFF"/>
      <rgbColor rgb="009966CC"/>
      <rgbColor rgb="00FFFFCC"/>
      <rgbColor rgb="00CCFFFF"/>
      <rgbColor rgb="00660066"/>
      <rgbColor rgb="00FF8080"/>
      <rgbColor rgb="000066CC"/>
      <rgbColor rgb="00CCCCFF"/>
      <rgbColor rgb="00000080"/>
      <rgbColor rgb="00FF00FF"/>
      <rgbColor rgb="00E6E6E6"/>
      <rgbColor rgb="0000FFFF"/>
      <rgbColor rgb="00800080"/>
      <rgbColor rgb="00800000"/>
      <rgbColor rgb="0033CC66"/>
      <rgbColor rgb="000000FF"/>
      <rgbColor rgb="0000B8FF"/>
      <rgbColor rgb="00CFE7F5"/>
      <rgbColor rgb="00CCFFCC"/>
      <rgbColor rgb="00FFFF99"/>
      <rgbColor rgb="0099CCFF"/>
      <rgbColor rgb="00FF99CC"/>
      <rgbColor rgb="00CC99FF"/>
      <rgbColor rgb="00FFCC99"/>
      <rgbColor rgb="003366FF"/>
      <rgbColor rgb="0033CCCC"/>
      <rgbColor rgb="00CCCCCC"/>
      <rgbColor rgb="00FFCC00"/>
      <rgbColor rgb="00FF9900"/>
      <rgbColor rgb="00FF6600"/>
      <rgbColor rgb="00666666"/>
      <rgbColor rgb="00969696"/>
      <rgbColor rgb="00003366"/>
      <rgbColor rgb="00339966"/>
      <rgbColor rgb="00003300"/>
      <rgbColor rgb="00333300"/>
      <rgbColor rgb="00993300"/>
      <rgbColor rgb="00FF3333"/>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1</xdr:row>
      <xdr:rowOff>133350</xdr:rowOff>
    </xdr:from>
    <xdr:to>
      <xdr:col>0</xdr:col>
      <xdr:colOff>1238250</xdr:colOff>
      <xdr:row>10</xdr:row>
      <xdr:rowOff>104775</xdr:rowOff>
    </xdr:to>
    <xdr:pic>
      <xdr:nvPicPr>
        <xdr:cNvPr id="2063" name="Images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14325"/>
          <a:ext cx="1238250" cy="17526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www.caf.fr/ma-caf/caf-de-l-isere/partenaires/formulaires-et-documents-en-acces-direct" TargetMode="External"/><Relationship Id="rId1" Type="http://schemas.openxmlformats.org/officeDocument/2006/relationships/hyperlink" Target="http://www.caf.fr/ma-caf/caf-de-l-isere/partenaires/formulaires-et-documents-en-acces-direc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32"/>
  <sheetViews>
    <sheetView tabSelected="1" zoomScale="90" zoomScaleNormal="90" workbookViewId="0">
      <selection activeCell="B2" sqref="B2"/>
    </sheetView>
  </sheetViews>
  <sheetFormatPr baseColWidth="10" defaultColWidth="9.140625" defaultRowHeight="12.95" customHeight="1" x14ac:dyDescent="0.25"/>
  <cols>
    <col min="1" max="2" width="9.140625" style="1" customWidth="1"/>
    <col min="3" max="3" width="12.7109375" style="1" customWidth="1"/>
    <col min="4" max="16384" width="9.140625" style="1"/>
  </cols>
  <sheetData>
    <row r="1" spans="2:15" ht="19.7" customHeight="1" x14ac:dyDescent="0.3">
      <c r="B1" s="2" t="s">
        <v>0</v>
      </c>
      <c r="C1"/>
      <c r="D1" s="3"/>
      <c r="E1" s="3"/>
      <c r="F1" s="3"/>
      <c r="G1" s="3"/>
      <c r="H1" s="3"/>
      <c r="I1" s="3"/>
      <c r="J1" s="3"/>
      <c r="K1" s="3"/>
      <c r="L1" s="3"/>
      <c r="M1" s="3"/>
      <c r="N1" s="3"/>
      <c r="O1" s="3"/>
    </row>
    <row r="2" spans="2:15" ht="19.7" customHeight="1" x14ac:dyDescent="0.3">
      <c r="B2" s="3"/>
      <c r="C2" s="3"/>
      <c r="D2" s="3"/>
      <c r="E2" s="3"/>
      <c r="F2" s="3"/>
      <c r="G2" s="3"/>
      <c r="H2" s="3"/>
      <c r="I2" s="3"/>
      <c r="J2" s="3"/>
      <c r="K2" s="3"/>
      <c r="L2" s="3"/>
      <c r="M2" s="3"/>
      <c r="N2" s="3"/>
      <c r="O2" s="3"/>
    </row>
    <row r="3" spans="2:15" ht="19.7" customHeight="1" x14ac:dyDescent="0.3">
      <c r="B3" s="3" t="s">
        <v>1</v>
      </c>
      <c r="C3" s="3"/>
      <c r="D3" s="3"/>
      <c r="E3" s="3"/>
      <c r="F3" s="3"/>
      <c r="G3" s="3"/>
      <c r="H3" s="3"/>
      <c r="I3" s="3"/>
      <c r="J3" s="3"/>
      <c r="K3" s="3"/>
      <c r="L3" s="3"/>
      <c r="M3" s="3"/>
      <c r="N3" s="3"/>
      <c r="O3" s="3"/>
    </row>
    <row r="4" spans="2:15" ht="19.7" customHeight="1" x14ac:dyDescent="0.3">
      <c r="B4" s="3"/>
      <c r="C4" s="3"/>
      <c r="D4" s="3"/>
      <c r="E4" s="3"/>
      <c r="F4" s="3"/>
      <c r="G4" s="3"/>
      <c r="H4" s="3"/>
      <c r="I4" s="3"/>
      <c r="J4" s="3"/>
      <c r="K4" s="3"/>
      <c r="L4" s="3"/>
      <c r="M4" s="3"/>
      <c r="N4" s="3"/>
      <c r="O4" s="3"/>
    </row>
    <row r="5" spans="2:15" ht="19.7" customHeight="1" x14ac:dyDescent="0.3">
      <c r="B5" s="4" t="s">
        <v>2</v>
      </c>
      <c r="C5" s="3" t="s">
        <v>3</v>
      </c>
      <c r="D5"/>
      <c r="E5" s="3"/>
      <c r="F5" s="3"/>
      <c r="G5" s="3"/>
      <c r="H5" s="3"/>
      <c r="I5" s="3"/>
      <c r="J5" s="3"/>
      <c r="K5" s="3"/>
      <c r="L5" s="3"/>
      <c r="M5" s="3"/>
      <c r="N5" s="3"/>
      <c r="O5" s="3"/>
    </row>
    <row r="6" spans="2:15" ht="19.7" customHeight="1" x14ac:dyDescent="0.3">
      <c r="B6" s="5" t="s">
        <v>4</v>
      </c>
      <c r="C6" s="3" t="s">
        <v>5</v>
      </c>
      <c r="D6"/>
      <c r="E6" s="3"/>
      <c r="F6" s="3"/>
      <c r="G6" s="3"/>
      <c r="H6" s="3"/>
      <c r="I6" s="3"/>
      <c r="J6" s="3"/>
      <c r="K6" s="3"/>
      <c r="L6" s="3"/>
      <c r="M6" s="3"/>
      <c r="N6" s="3"/>
      <c r="O6" s="3"/>
    </row>
    <row r="7" spans="2:15" ht="19.7" customHeight="1" x14ac:dyDescent="0.3">
      <c r="B7" s="6" t="s">
        <v>6</v>
      </c>
      <c r="C7" s="3" t="s">
        <v>7</v>
      </c>
      <c r="D7"/>
      <c r="E7" s="3"/>
      <c r="F7" s="3"/>
      <c r="G7" s="3"/>
      <c r="H7" s="3"/>
      <c r="I7" s="3"/>
      <c r="J7" s="3"/>
      <c r="K7" s="3"/>
      <c r="L7" s="3"/>
      <c r="M7" s="3"/>
      <c r="N7" s="3"/>
      <c r="O7" s="3"/>
    </row>
    <row r="8" spans="2:15" ht="19.7" customHeight="1" x14ac:dyDescent="0.3">
      <c r="B8" s="6" t="s">
        <v>8</v>
      </c>
      <c r="C8" s="3" t="s">
        <v>9</v>
      </c>
      <c r="D8"/>
      <c r="E8" s="3"/>
      <c r="F8" s="3"/>
      <c r="G8" s="3"/>
      <c r="H8" s="3"/>
      <c r="I8" s="3"/>
      <c r="J8" s="3"/>
      <c r="K8" s="3"/>
      <c r="L8" s="3"/>
      <c r="M8" s="3"/>
      <c r="N8" s="3"/>
      <c r="O8" s="3"/>
    </row>
    <row r="9" spans="2:15" ht="19.7" customHeight="1" x14ac:dyDescent="0.3">
      <c r="B9" s="6" t="s">
        <v>10</v>
      </c>
      <c r="C9" s="3" t="s">
        <v>11</v>
      </c>
      <c r="D9"/>
      <c r="E9" s="3"/>
      <c r="F9" s="3"/>
      <c r="G9" s="3"/>
      <c r="H9" s="3"/>
      <c r="I9" s="3"/>
      <c r="J9" s="3"/>
      <c r="K9" s="3"/>
      <c r="L9" s="3"/>
      <c r="M9" s="3"/>
      <c r="N9" s="3"/>
      <c r="O9" s="3"/>
    </row>
    <row r="10" spans="2:15" ht="19.7" customHeight="1" x14ac:dyDescent="0.3">
      <c r="B10" s="7" t="s">
        <v>12</v>
      </c>
      <c r="C10" s="3" t="s">
        <v>13</v>
      </c>
      <c r="D10"/>
      <c r="E10" s="3"/>
      <c r="F10" s="3"/>
      <c r="G10" s="3"/>
      <c r="H10" s="3"/>
      <c r="I10" s="3"/>
      <c r="J10" s="3"/>
      <c r="K10" s="3"/>
      <c r="L10" s="3"/>
      <c r="M10" s="3"/>
      <c r="N10" s="3"/>
      <c r="O10" s="3"/>
    </row>
    <row r="11" spans="2:15" ht="19.7" customHeight="1" x14ac:dyDescent="0.3">
      <c r="B11" s="8" t="s">
        <v>14</v>
      </c>
      <c r="C11" s="3" t="s">
        <v>15</v>
      </c>
      <c r="D11"/>
      <c r="E11" s="3"/>
      <c r="F11" s="3"/>
      <c r="G11" s="3"/>
      <c r="H11" s="3"/>
      <c r="I11" s="3"/>
      <c r="J11" s="3"/>
      <c r="K11" s="3"/>
      <c r="L11" s="3"/>
      <c r="M11" s="3"/>
      <c r="N11" s="3"/>
      <c r="O11" s="3"/>
    </row>
    <row r="12" spans="2:15" ht="19.7" customHeight="1" x14ac:dyDescent="0.3">
      <c r="B12" s="9" t="s">
        <v>16</v>
      </c>
      <c r="C12" s="3" t="s">
        <v>17</v>
      </c>
      <c r="D12"/>
      <c r="E12" s="3"/>
      <c r="F12" s="3"/>
      <c r="G12" s="3"/>
      <c r="H12" s="3"/>
      <c r="I12" s="3"/>
      <c r="J12" s="3"/>
      <c r="K12" s="3"/>
      <c r="L12" s="3"/>
      <c r="M12" s="3"/>
      <c r="N12" s="3"/>
      <c r="O12" s="3"/>
    </row>
    <row r="13" spans="2:15" ht="19.7" customHeight="1" x14ac:dyDescent="0.3">
      <c r="B13" s="10" t="s">
        <v>18</v>
      </c>
      <c r="C13" s="3" t="s">
        <v>19</v>
      </c>
      <c r="D13"/>
      <c r="E13" s="3"/>
      <c r="F13" s="3"/>
      <c r="G13" s="3"/>
      <c r="H13" s="3"/>
      <c r="I13" s="3"/>
      <c r="J13" s="3"/>
      <c r="K13" s="3"/>
      <c r="L13" s="3"/>
      <c r="M13" s="3"/>
      <c r="N13" s="3"/>
      <c r="O13" s="3"/>
    </row>
    <row r="14" spans="2:15" ht="19.7" customHeight="1" x14ac:dyDescent="0.3">
      <c r="B14" s="10" t="s">
        <v>20</v>
      </c>
      <c r="C14" s="3" t="s">
        <v>21</v>
      </c>
      <c r="D14"/>
      <c r="E14" s="3"/>
      <c r="F14" s="3"/>
      <c r="G14" s="3"/>
      <c r="H14" s="3"/>
      <c r="I14" s="3"/>
      <c r="J14" s="3"/>
      <c r="K14" s="3"/>
      <c r="L14" s="3"/>
      <c r="M14" s="3"/>
      <c r="N14" s="3"/>
      <c r="O14" s="3"/>
    </row>
    <row r="15" spans="2:15" ht="19.7" customHeight="1" x14ac:dyDescent="0.3">
      <c r="B15" s="10" t="s">
        <v>22</v>
      </c>
      <c r="C15" s="3" t="s">
        <v>23</v>
      </c>
      <c r="D15"/>
      <c r="E15" s="3"/>
      <c r="F15" s="3"/>
      <c r="G15" s="3"/>
      <c r="H15" s="3"/>
      <c r="I15" s="3"/>
      <c r="J15" s="3"/>
      <c r="K15" s="3"/>
      <c r="L15" s="3"/>
      <c r="M15" s="3"/>
      <c r="N15" s="3"/>
      <c r="O15" s="3"/>
    </row>
    <row r="16" spans="2:15" ht="19.7" customHeight="1" x14ac:dyDescent="0.3">
      <c r="B16" s="10" t="s">
        <v>24</v>
      </c>
      <c r="C16" s="3" t="s">
        <v>25</v>
      </c>
      <c r="D16"/>
      <c r="E16" s="3"/>
      <c r="F16" s="3"/>
      <c r="G16" s="3"/>
      <c r="H16" s="3"/>
      <c r="I16" s="3"/>
      <c r="J16" s="3"/>
      <c r="K16" s="3"/>
      <c r="L16" s="3"/>
      <c r="M16" s="3"/>
      <c r="N16" s="3"/>
      <c r="O16" s="3"/>
    </row>
    <row r="17" spans="2:15" ht="19.7" customHeight="1" x14ac:dyDescent="0.3">
      <c r="B17" s="10" t="s">
        <v>26</v>
      </c>
      <c r="C17" s="3" t="s">
        <v>27</v>
      </c>
      <c r="D17"/>
      <c r="E17" s="3"/>
      <c r="F17" s="3"/>
      <c r="G17" s="3"/>
      <c r="H17" s="3"/>
      <c r="I17" s="3"/>
      <c r="J17" s="3"/>
      <c r="K17" s="3"/>
      <c r="L17" s="3"/>
      <c r="M17" s="3"/>
      <c r="N17" s="3"/>
      <c r="O17" s="3"/>
    </row>
    <row r="18" spans="2:15" ht="19.7" customHeight="1" x14ac:dyDescent="0.3">
      <c r="B18" s="11" t="s">
        <v>28</v>
      </c>
      <c r="C18" s="3" t="s">
        <v>29</v>
      </c>
      <c r="D18"/>
      <c r="E18" s="3"/>
      <c r="F18" s="3"/>
      <c r="G18" s="3"/>
      <c r="H18" s="3"/>
      <c r="I18" s="3"/>
      <c r="J18" s="3"/>
      <c r="K18" s="3"/>
      <c r="L18" s="3"/>
      <c r="M18" s="3"/>
      <c r="N18" s="3"/>
      <c r="O18" s="3"/>
    </row>
    <row r="19" spans="2:15" ht="19.7" customHeight="1" x14ac:dyDescent="0.3">
      <c r="B19" s="3"/>
      <c r="C19" s="3"/>
      <c r="D19" s="3"/>
      <c r="E19" s="3"/>
      <c r="F19" s="3"/>
      <c r="G19" s="3"/>
      <c r="H19" s="3"/>
      <c r="I19" s="3"/>
      <c r="J19" s="3"/>
      <c r="K19" s="3"/>
      <c r="L19" s="3"/>
      <c r="M19" s="3"/>
      <c r="N19" s="3"/>
      <c r="O19" s="3"/>
    </row>
    <row r="20" spans="2:15" ht="26.45" customHeight="1" x14ac:dyDescent="0.25">
      <c r="B20" s="479" t="s">
        <v>30</v>
      </c>
      <c r="C20" s="479"/>
      <c r="D20" s="479"/>
      <c r="E20" s="479"/>
      <c r="F20" s="479"/>
      <c r="G20" s="479"/>
      <c r="H20" s="479"/>
      <c r="I20" s="479"/>
      <c r="J20" s="479"/>
      <c r="K20" s="479"/>
      <c r="L20" s="479"/>
      <c r="M20" s="479"/>
      <c r="N20" s="479"/>
      <c r="O20" s="479"/>
    </row>
    <row r="21" spans="2:15" ht="26.45" customHeight="1" x14ac:dyDescent="0.25">
      <c r="B21" s="479"/>
      <c r="C21" s="479"/>
      <c r="D21" s="479"/>
      <c r="E21" s="479"/>
      <c r="F21" s="479"/>
      <c r="G21" s="479"/>
      <c r="H21" s="479"/>
      <c r="I21" s="479"/>
      <c r="J21" s="479"/>
      <c r="K21" s="479"/>
      <c r="L21" s="479"/>
      <c r="M21" s="479"/>
      <c r="N21" s="479"/>
      <c r="O21" s="479"/>
    </row>
    <row r="22" spans="2:15" ht="19.7" customHeight="1" x14ac:dyDescent="0.25">
      <c r="B22" s="12"/>
      <c r="C22" s="12"/>
      <c r="D22" s="12"/>
      <c r="E22" s="12"/>
      <c r="F22" s="12"/>
      <c r="G22" s="12"/>
      <c r="H22" s="12"/>
      <c r="I22" s="12"/>
      <c r="J22" s="12"/>
      <c r="K22" s="12"/>
      <c r="L22" s="12"/>
      <c r="M22" s="12"/>
      <c r="N22" s="12"/>
      <c r="O22" s="12"/>
    </row>
    <row r="23" spans="2:15" ht="19.7" customHeight="1" x14ac:dyDescent="0.25">
      <c r="B23" s="479" t="s">
        <v>31</v>
      </c>
      <c r="C23" s="479"/>
      <c r="D23" s="479"/>
      <c r="E23" s="479"/>
      <c r="F23" s="479"/>
      <c r="G23" s="479"/>
      <c r="H23" s="479"/>
      <c r="I23" s="479"/>
      <c r="J23" s="479"/>
      <c r="K23" s="479"/>
      <c r="L23" s="479"/>
      <c r="M23" s="479"/>
      <c r="N23" s="479"/>
      <c r="O23" s="479"/>
    </row>
    <row r="24" spans="2:15" ht="19.7" customHeight="1" x14ac:dyDescent="0.25">
      <c r="B24" s="479"/>
      <c r="C24" s="479"/>
      <c r="D24" s="479"/>
      <c r="E24" s="479"/>
      <c r="F24" s="479"/>
      <c r="G24" s="479"/>
      <c r="H24" s="479"/>
      <c r="I24" s="479"/>
      <c r="J24" s="479"/>
      <c r="K24" s="479"/>
      <c r="L24" s="479"/>
      <c r="M24" s="479"/>
      <c r="N24" s="479"/>
      <c r="O24" s="479"/>
    </row>
    <row r="25" spans="2:15" ht="19.7" customHeight="1" x14ac:dyDescent="0.3">
      <c r="B25" s="3"/>
      <c r="C25" s="3"/>
      <c r="D25" s="3"/>
      <c r="E25" s="3"/>
      <c r="F25" s="3"/>
      <c r="G25" s="3"/>
      <c r="H25" s="3"/>
      <c r="I25" s="3"/>
      <c r="J25" s="3"/>
      <c r="K25" s="3"/>
      <c r="L25" s="3"/>
      <c r="M25" s="3"/>
      <c r="N25" s="3"/>
      <c r="O25" s="3"/>
    </row>
    <row r="26" spans="2:15" ht="19.7" customHeight="1" x14ac:dyDescent="0.3">
      <c r="B26" s="3" t="s">
        <v>32</v>
      </c>
      <c r="C26" s="3"/>
      <c r="D26" s="3"/>
      <c r="E26" s="3"/>
      <c r="F26" s="3"/>
      <c r="G26" s="3"/>
      <c r="H26" s="3"/>
      <c r="I26" s="3"/>
      <c r="J26" s="3"/>
      <c r="K26" s="3"/>
      <c r="L26" s="3"/>
      <c r="M26" s="3"/>
      <c r="N26" s="3"/>
      <c r="O26" s="3"/>
    </row>
    <row r="27" spans="2:15" ht="19.7" customHeight="1" x14ac:dyDescent="0.3">
      <c r="B27" s="3"/>
      <c r="C27" s="3"/>
      <c r="D27" s="3"/>
      <c r="E27" s="3"/>
      <c r="F27" s="3"/>
      <c r="G27" s="3"/>
      <c r="H27" s="3"/>
      <c r="I27" s="3"/>
      <c r="J27" s="3"/>
      <c r="K27" s="3"/>
      <c r="L27" s="3"/>
      <c r="M27" s="3"/>
      <c r="N27" s="3"/>
      <c r="O27" s="3"/>
    </row>
    <row r="28" spans="2:15" ht="17.25" customHeight="1" x14ac:dyDescent="0.3">
      <c r="B28" s="3" t="s">
        <v>33</v>
      </c>
      <c r="C28" s="3"/>
      <c r="D28" s="3"/>
      <c r="E28" s="3"/>
      <c r="F28" s="3"/>
      <c r="G28" s="3"/>
      <c r="H28" s="3"/>
      <c r="I28" s="3"/>
      <c r="J28" s="3"/>
      <c r="K28" s="3"/>
      <c r="L28" s="3"/>
      <c r="M28" s="3"/>
      <c r="N28" s="3"/>
      <c r="O28" s="3"/>
    </row>
    <row r="29" spans="2:15" ht="17.25" customHeight="1" x14ac:dyDescent="0.3">
      <c r="B29" s="3"/>
      <c r="C29" s="3"/>
      <c r="D29" s="3"/>
      <c r="E29" s="3"/>
      <c r="F29" s="3"/>
      <c r="G29" s="3"/>
      <c r="H29" s="3"/>
      <c r="I29" s="3"/>
      <c r="J29" s="3"/>
      <c r="K29" s="3"/>
      <c r="L29" s="3"/>
      <c r="M29" s="3"/>
      <c r="N29" s="3"/>
      <c r="O29" s="3"/>
    </row>
    <row r="30" spans="2:15" ht="17.25" customHeight="1" x14ac:dyDescent="0.3">
      <c r="B30" s="2" t="s">
        <v>34</v>
      </c>
      <c r="C30" s="3"/>
      <c r="D30" s="3"/>
      <c r="E30" s="3"/>
      <c r="F30" s="3"/>
      <c r="G30" s="3"/>
      <c r="H30" s="3"/>
      <c r="I30" s="3"/>
      <c r="J30" s="3"/>
      <c r="K30" s="3"/>
      <c r="L30" s="3"/>
      <c r="M30" s="3"/>
      <c r="N30" s="3"/>
      <c r="O30" s="3"/>
    </row>
    <row r="31" spans="2:15" ht="17.25" customHeight="1" x14ac:dyDescent="0.3">
      <c r="B31" s="3" t="s">
        <v>35</v>
      </c>
      <c r="C31" s="3"/>
      <c r="D31" s="3"/>
      <c r="E31" s="3"/>
      <c r="F31" s="3"/>
      <c r="G31" s="3"/>
      <c r="H31" s="3"/>
      <c r="I31" s="3"/>
      <c r="J31" s="3"/>
      <c r="K31" s="3"/>
      <c r="L31" s="3"/>
      <c r="M31" s="3"/>
      <c r="N31" s="3"/>
      <c r="O31" s="3"/>
    </row>
    <row r="32" spans="2:15" ht="17.25" customHeight="1" x14ac:dyDescent="0.3">
      <c r="B32" s="3" t="s">
        <v>36</v>
      </c>
    </row>
  </sheetData>
  <sheetProtection password="C60F" sheet="1"/>
  <mergeCells count="2">
    <mergeCell ref="B20:O21"/>
    <mergeCell ref="B23:O24"/>
  </mergeCells>
  <phoneticPr fontId="80" type="noConversion"/>
  <hyperlinks>
    <hyperlink ref="B31" r:id="rId1"/>
    <hyperlink ref="B32" r:id="rId2"/>
  </hyperlinks>
  <pageMargins left="0.78749999999999998" right="0.78749999999999998" top="1.0527777777777778" bottom="1.0527777777777778" header="0.78749999999999998" footer="0.78749999999999998"/>
  <pageSetup paperSize="9" firstPageNumber="0" orientation="portrait" horizontalDpi="300" verticalDpi="300"/>
  <headerFooter alignWithMargins="0">
    <oddHeader>&amp;C&amp;"Times New Roman,Normal"&amp;12&amp;A</oddHeader>
    <oddFooter>&amp;C&amp;"Times New Roman,Normal"&amp;12Page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1"/>
    <pageSetUpPr fitToPage="1"/>
  </sheetPr>
  <dimension ref="A1:AJ65536"/>
  <sheetViews>
    <sheetView zoomScale="90" zoomScaleNormal="90" workbookViewId="0">
      <selection activeCell="AG5" sqref="AG5"/>
    </sheetView>
  </sheetViews>
  <sheetFormatPr baseColWidth="10" defaultRowHeight="16.5" customHeight="1" x14ac:dyDescent="0.2"/>
  <cols>
    <col min="1" max="1" width="3.85546875" customWidth="1"/>
    <col min="2" max="2" width="9.7109375" customWidth="1"/>
    <col min="3" max="3" width="9.42578125" customWidth="1"/>
    <col min="4" max="4" width="5.7109375" customWidth="1"/>
    <col min="5" max="5" width="17.28515625" customWidth="1"/>
    <col min="7" max="7" width="3.7109375" customWidth="1"/>
    <col min="9" max="9" width="8.5703125" customWidth="1"/>
    <col min="10" max="10" width="3.28515625" customWidth="1"/>
    <col min="11" max="11" width="3.85546875" customWidth="1"/>
    <col min="12" max="12" width="2.28515625" customWidth="1"/>
    <col min="13" max="13" width="4.28515625" customWidth="1"/>
    <col min="14" max="14" width="3.42578125" customWidth="1"/>
    <col min="15" max="15" width="3" customWidth="1"/>
    <col min="16" max="16" width="3.140625" customWidth="1"/>
    <col min="17" max="17" width="2.7109375" customWidth="1"/>
    <col min="18" max="19" width="3.5703125" customWidth="1"/>
    <col min="20" max="20" width="7.7109375" customWidth="1"/>
    <col min="21" max="21" width="6" customWidth="1"/>
    <col min="22" max="22" width="5.7109375" customWidth="1"/>
    <col min="23" max="23" width="17" customWidth="1"/>
    <col min="24" max="24" width="3.85546875" customWidth="1"/>
    <col min="25" max="25" width="2.28515625" customWidth="1"/>
    <col min="26" max="26" width="4" customWidth="1"/>
    <col min="27" max="27" width="2.5703125" customWidth="1"/>
    <col min="28" max="28" width="2.140625" customWidth="1"/>
    <col min="29" max="29" width="2.42578125" customWidth="1"/>
    <col min="30" max="30" width="5.85546875" customWidth="1"/>
    <col min="31" max="31" width="4.140625" customWidth="1"/>
    <col min="32" max="32" width="3.42578125" customWidth="1"/>
    <col min="33" max="33" width="3.85546875" customWidth="1"/>
    <col min="34" max="34" width="4.28515625" customWidth="1"/>
    <col min="35" max="35" width="5.140625" customWidth="1"/>
    <col min="36" max="36" width="2.85546875" customWidth="1"/>
  </cols>
  <sheetData>
    <row r="1" spans="2:35" ht="18" customHeight="1" x14ac:dyDescent="0.25">
      <c r="B1" s="631" t="s">
        <v>352</v>
      </c>
      <c r="C1" s="631"/>
      <c r="D1" s="631"/>
      <c r="E1" s="631"/>
      <c r="F1" s="631"/>
      <c r="G1" s="631"/>
      <c r="H1" s="631"/>
      <c r="I1" s="631"/>
      <c r="J1" s="631"/>
      <c r="K1" s="631"/>
      <c r="L1" s="631"/>
      <c r="M1" s="631"/>
      <c r="N1" s="631"/>
      <c r="O1" s="631"/>
      <c r="P1" s="631"/>
      <c r="Q1" s="631"/>
      <c r="R1" s="631"/>
      <c r="S1" s="631"/>
      <c r="T1" s="631"/>
      <c r="U1" s="631"/>
      <c r="V1" s="631"/>
      <c r="W1" s="631"/>
      <c r="X1" s="631"/>
      <c r="Y1" s="631"/>
      <c r="Z1" s="631"/>
      <c r="AA1" s="631"/>
      <c r="AB1" s="631"/>
      <c r="AC1" s="631"/>
      <c r="AD1" s="631"/>
      <c r="AE1" s="631"/>
      <c r="AF1" s="631"/>
      <c r="AG1" s="631"/>
      <c r="AH1" s="631"/>
      <c r="AI1" s="631"/>
    </row>
    <row r="2" spans="2:35" ht="19.7" customHeight="1" x14ac:dyDescent="0.25">
      <c r="B2" s="632" t="s">
        <v>353</v>
      </c>
      <c r="C2" s="632"/>
      <c r="D2" s="632"/>
      <c r="E2" s="632"/>
      <c r="F2" s="632"/>
      <c r="G2" s="632"/>
      <c r="H2" s="632"/>
      <c r="I2" s="632"/>
      <c r="J2" s="632"/>
      <c r="K2" s="632"/>
      <c r="L2" s="632"/>
      <c r="M2" s="632"/>
      <c r="N2" s="632"/>
      <c r="O2" s="632"/>
      <c r="P2" s="632"/>
      <c r="Q2" s="632"/>
      <c r="R2" s="632"/>
      <c r="S2" s="632"/>
      <c r="T2" s="632"/>
      <c r="U2" s="632"/>
      <c r="V2" s="632"/>
      <c r="W2" s="632"/>
      <c r="X2" s="632"/>
      <c r="Y2" s="632"/>
      <c r="Z2" s="632"/>
      <c r="AA2" s="632"/>
      <c r="AB2" s="632"/>
      <c r="AC2" s="632"/>
      <c r="AD2" s="632"/>
      <c r="AE2" s="632"/>
      <c r="AF2" s="632"/>
      <c r="AG2" s="632"/>
      <c r="AH2" s="632"/>
      <c r="AI2" s="632"/>
    </row>
    <row r="3" spans="2:35" ht="18.75" customHeight="1" x14ac:dyDescent="0.25">
      <c r="B3" s="633" t="s">
        <v>354</v>
      </c>
      <c r="C3" s="633"/>
      <c r="D3" s="633"/>
      <c r="E3" s="633"/>
      <c r="F3" s="633"/>
      <c r="G3" s="633"/>
      <c r="H3" s="633"/>
      <c r="I3" s="633"/>
      <c r="J3" s="633"/>
      <c r="K3" s="633"/>
      <c r="L3" s="633"/>
      <c r="M3" s="633"/>
      <c r="N3" s="633"/>
      <c r="O3" s="633"/>
      <c r="P3" s="633"/>
      <c r="Q3" s="633"/>
      <c r="R3" s="633"/>
      <c r="S3" s="633"/>
      <c r="T3" s="633"/>
      <c r="U3" s="633"/>
      <c r="V3" s="633"/>
      <c r="W3" s="633"/>
      <c r="X3" s="633"/>
      <c r="Y3" s="633"/>
      <c r="Z3" s="633"/>
      <c r="AA3" s="633"/>
      <c r="AB3" s="633"/>
      <c r="AC3" s="633"/>
      <c r="AD3" s="633"/>
      <c r="AE3" s="633"/>
      <c r="AF3" s="633"/>
      <c r="AG3" s="633"/>
      <c r="AH3" s="633"/>
      <c r="AI3" s="633"/>
    </row>
    <row r="4" spans="2:35" ht="14.85" customHeight="1" x14ac:dyDescent="0.2"/>
    <row r="5" spans="2:35" s="357" customFormat="1" ht="13.5" customHeight="1" x14ac:dyDescent="0.2">
      <c r="B5" s="358"/>
      <c r="C5" s="358"/>
      <c r="D5" s="359"/>
      <c r="E5" s="359"/>
      <c r="F5" s="359"/>
      <c r="G5" s="359"/>
      <c r="H5" s="359"/>
      <c r="I5" s="359"/>
      <c r="J5" s="359"/>
      <c r="K5" s="359"/>
      <c r="L5" s="359"/>
      <c r="M5" s="359"/>
      <c r="N5" s="359"/>
      <c r="O5" s="359"/>
      <c r="P5" s="359"/>
      <c r="Q5" s="359"/>
      <c r="R5" s="359"/>
      <c r="S5" s="359"/>
      <c r="AC5" s="360"/>
      <c r="AD5" s="626" t="s">
        <v>355</v>
      </c>
      <c r="AE5" s="626"/>
      <c r="AF5" s="626"/>
      <c r="AG5" s="634">
        <f>'CR p1 identification'!$E$4</f>
        <v>2016</v>
      </c>
      <c r="AH5" s="634"/>
      <c r="AI5" s="634"/>
    </row>
    <row r="6" spans="2:35" s="357" customFormat="1" ht="22.5" customHeight="1" x14ac:dyDescent="0.2">
      <c r="B6" s="623" t="s">
        <v>356</v>
      </c>
      <c r="C6" s="623"/>
      <c r="D6" s="623"/>
      <c r="E6" s="623"/>
      <c r="F6" s="623"/>
      <c r="G6" s="623"/>
      <c r="H6" s="362"/>
      <c r="I6" s="363" t="s">
        <v>357</v>
      </c>
      <c r="J6" s="359"/>
      <c r="K6" s="359"/>
      <c r="L6" s="359"/>
      <c r="M6" s="359"/>
      <c r="N6" s="359"/>
      <c r="O6" s="359"/>
      <c r="P6" s="359"/>
      <c r="Q6" s="359"/>
      <c r="R6" s="359"/>
      <c r="S6" s="364"/>
      <c r="AC6" s="365"/>
      <c r="AD6" s="626"/>
      <c r="AE6" s="626"/>
      <c r="AF6" s="626"/>
      <c r="AG6" s="634"/>
      <c r="AH6" s="634"/>
      <c r="AI6" s="634"/>
    </row>
    <row r="7" spans="2:35" s="357" customFormat="1" ht="16.149999999999999" customHeight="1" x14ac:dyDescent="0.25">
      <c r="C7" s="286"/>
      <c r="D7" s="364"/>
      <c r="E7" s="364"/>
      <c r="F7" s="364"/>
      <c r="G7" s="364"/>
      <c r="H7" s="366"/>
      <c r="I7" s="366"/>
      <c r="J7" s="366"/>
      <c r="K7" s="364"/>
      <c r="L7" s="364"/>
      <c r="M7" s="364"/>
      <c r="N7" s="364"/>
      <c r="O7" s="364"/>
      <c r="P7" s="364"/>
      <c r="Q7" s="364"/>
      <c r="R7" s="364"/>
      <c r="S7" s="364"/>
      <c r="T7" s="364"/>
      <c r="V7" s="625"/>
      <c r="W7" s="367"/>
      <c r="AC7" s="360"/>
      <c r="AD7" s="626" t="s">
        <v>358</v>
      </c>
      <c r="AE7" s="626"/>
      <c r="AF7" s="626"/>
      <c r="AG7" s="630">
        <f>'CR p1 identification'!$D$7</f>
        <v>0</v>
      </c>
      <c r="AH7" s="630"/>
      <c r="AI7" s="630"/>
    </row>
    <row r="8" spans="2:35" s="357" customFormat="1" ht="18.399999999999999" customHeight="1" x14ac:dyDescent="0.25">
      <c r="D8" s="368"/>
      <c r="E8" s="368"/>
      <c r="F8" s="368"/>
      <c r="G8" s="368"/>
      <c r="H8" s="368"/>
      <c r="I8" s="368"/>
      <c r="J8" s="368"/>
      <c r="K8" s="368"/>
      <c r="L8" s="368"/>
      <c r="M8" s="368"/>
      <c r="N8" s="368"/>
      <c r="O8" s="368"/>
      <c r="P8" s="368"/>
      <c r="Q8" s="368"/>
      <c r="R8" s="368"/>
      <c r="S8" s="364"/>
      <c r="T8" s="364"/>
      <c r="V8" s="625"/>
      <c r="W8" s="367"/>
      <c r="AC8" s="360"/>
      <c r="AD8" s="626" t="s">
        <v>359</v>
      </c>
      <c r="AE8" s="626"/>
      <c r="AF8" s="626"/>
      <c r="AG8" s="630">
        <f>'CR p1 identification'!$F$7</f>
        <v>0</v>
      </c>
      <c r="AH8" s="630"/>
      <c r="AI8" s="630"/>
    </row>
    <row r="9" spans="2:35" s="357" customFormat="1" ht="12.75" customHeight="1" x14ac:dyDescent="0.2">
      <c r="V9" s="369"/>
      <c r="W9" s="369"/>
      <c r="Y9" s="360"/>
    </row>
    <row r="10" spans="2:35" s="357" customFormat="1" ht="13.5" customHeight="1" x14ac:dyDescent="0.2">
      <c r="B10" s="622" t="s">
        <v>360</v>
      </c>
      <c r="C10" s="622"/>
      <c r="D10" s="622"/>
      <c r="E10" s="622" t="s">
        <v>361</v>
      </c>
      <c r="F10" s="623" t="s">
        <v>362</v>
      </c>
      <c r="G10" s="623"/>
      <c r="H10" s="622" t="s">
        <v>363</v>
      </c>
      <c r="I10" s="622"/>
      <c r="J10" s="622" t="s">
        <v>364</v>
      </c>
      <c r="K10" s="622"/>
      <c r="L10" s="622"/>
      <c r="M10" s="622"/>
      <c r="N10" s="622"/>
      <c r="O10" s="622"/>
      <c r="P10" s="622"/>
      <c r="Q10" s="623" t="s">
        <v>365</v>
      </c>
      <c r="R10" s="623"/>
      <c r="S10" s="623"/>
      <c r="T10" s="622" t="s">
        <v>366</v>
      </c>
      <c r="U10" s="622"/>
      <c r="V10" s="622"/>
      <c r="W10" s="624" t="s">
        <v>367</v>
      </c>
      <c r="X10" s="627" t="s">
        <v>368</v>
      </c>
      <c r="Y10" s="627"/>
      <c r="Z10" s="627"/>
      <c r="AA10" s="627"/>
      <c r="AB10" s="627"/>
      <c r="AC10" s="627"/>
      <c r="AD10" s="627"/>
      <c r="AE10" s="627"/>
      <c r="AF10" s="627"/>
      <c r="AG10" s="627"/>
      <c r="AH10" s="627"/>
      <c r="AI10" s="627"/>
    </row>
    <row r="11" spans="2:35" s="357" customFormat="1" ht="56.25" customHeight="1" x14ac:dyDescent="0.2">
      <c r="B11" s="622"/>
      <c r="C11" s="622"/>
      <c r="D11" s="622"/>
      <c r="E11" s="622"/>
      <c r="F11" s="623"/>
      <c r="G11" s="623"/>
      <c r="H11" s="622"/>
      <c r="I11" s="622"/>
      <c r="J11" s="622"/>
      <c r="K11" s="622"/>
      <c r="L11" s="622"/>
      <c r="M11" s="622"/>
      <c r="N11" s="622"/>
      <c r="O11" s="622"/>
      <c r="P11" s="622"/>
      <c r="Q11" s="623"/>
      <c r="R11" s="623"/>
      <c r="S11" s="623"/>
      <c r="T11" s="622"/>
      <c r="U11" s="622"/>
      <c r="V11" s="622"/>
      <c r="W11" s="624"/>
      <c r="X11" s="628" t="s">
        <v>369</v>
      </c>
      <c r="Y11" s="628"/>
      <c r="Z11" s="628"/>
      <c r="AA11" s="628"/>
      <c r="AB11" s="628" t="s">
        <v>370</v>
      </c>
      <c r="AC11" s="628"/>
      <c r="AD11" s="628"/>
      <c r="AE11" s="628"/>
      <c r="AF11" s="629" t="s">
        <v>306</v>
      </c>
      <c r="AG11" s="629"/>
      <c r="AH11" s="629"/>
      <c r="AI11" s="629"/>
    </row>
    <row r="12" spans="2:35" s="357" customFormat="1" ht="14.85" customHeight="1" x14ac:dyDescent="0.2">
      <c r="B12" s="619"/>
      <c r="C12" s="619"/>
      <c r="D12" s="619"/>
      <c r="E12" s="619"/>
      <c r="F12" s="619"/>
      <c r="G12" s="619"/>
      <c r="H12" s="619"/>
      <c r="I12" s="619"/>
      <c r="J12" s="619"/>
      <c r="K12" s="619"/>
      <c r="L12" s="619"/>
      <c r="M12" s="619"/>
      <c r="N12" s="619"/>
      <c r="O12" s="619"/>
      <c r="P12" s="619"/>
      <c r="Q12" s="620"/>
      <c r="R12" s="620"/>
      <c r="S12" s="620"/>
      <c r="T12" s="619"/>
      <c r="U12" s="619"/>
      <c r="V12" s="619"/>
      <c r="W12" s="621"/>
      <c r="X12" s="615"/>
      <c r="Y12" s="615"/>
      <c r="Z12" s="615"/>
      <c r="AA12" s="615"/>
      <c r="AB12" s="615"/>
      <c r="AC12" s="615"/>
      <c r="AD12" s="615"/>
      <c r="AE12" s="615"/>
      <c r="AF12" s="616">
        <f>SUM(X12:AE13)</f>
        <v>0</v>
      </c>
      <c r="AG12" s="616"/>
      <c r="AH12" s="616"/>
      <c r="AI12" s="616"/>
    </row>
    <row r="13" spans="2:35" s="357" customFormat="1" ht="14.85" customHeight="1" x14ac:dyDescent="0.2">
      <c r="B13" s="619"/>
      <c r="C13" s="619"/>
      <c r="D13" s="619"/>
      <c r="E13" s="619"/>
      <c r="F13" s="619"/>
      <c r="G13" s="619"/>
      <c r="H13" s="619"/>
      <c r="I13" s="619"/>
      <c r="J13" s="619"/>
      <c r="K13" s="619"/>
      <c r="L13" s="619"/>
      <c r="M13" s="619"/>
      <c r="N13" s="619"/>
      <c r="O13" s="619"/>
      <c r="P13" s="619"/>
      <c r="Q13" s="620"/>
      <c r="R13" s="620"/>
      <c r="S13" s="620"/>
      <c r="T13" s="619"/>
      <c r="U13" s="619"/>
      <c r="V13" s="619"/>
      <c r="W13" s="621"/>
      <c r="X13" s="615"/>
      <c r="Y13" s="615"/>
      <c r="Z13" s="615"/>
      <c r="AA13" s="615"/>
      <c r="AB13" s="615"/>
      <c r="AC13" s="615"/>
      <c r="AD13" s="615"/>
      <c r="AE13" s="615"/>
      <c r="AF13" s="616"/>
      <c r="AG13" s="616"/>
      <c r="AH13" s="616"/>
      <c r="AI13" s="616"/>
    </row>
    <row r="14" spans="2:35" s="357" customFormat="1" ht="14.85" customHeight="1" x14ac:dyDescent="0.2">
      <c r="B14" s="619"/>
      <c r="C14" s="619"/>
      <c r="D14" s="619"/>
      <c r="E14" s="619"/>
      <c r="F14" s="619"/>
      <c r="G14" s="619"/>
      <c r="H14" s="619"/>
      <c r="I14" s="619"/>
      <c r="J14" s="619"/>
      <c r="K14" s="619"/>
      <c r="L14" s="619"/>
      <c r="M14" s="619"/>
      <c r="N14" s="619"/>
      <c r="O14" s="619"/>
      <c r="P14" s="619"/>
      <c r="Q14" s="620"/>
      <c r="R14" s="620"/>
      <c r="S14" s="620"/>
      <c r="T14" s="619"/>
      <c r="U14" s="619"/>
      <c r="V14" s="619"/>
      <c r="W14" s="621"/>
      <c r="X14" s="615"/>
      <c r="Y14" s="615"/>
      <c r="Z14" s="615"/>
      <c r="AA14" s="615"/>
      <c r="AB14" s="615"/>
      <c r="AC14" s="615"/>
      <c r="AD14" s="615"/>
      <c r="AE14" s="615"/>
      <c r="AF14" s="616">
        <f>SUM(X14:AE15)</f>
        <v>0</v>
      </c>
      <c r="AG14" s="616"/>
      <c r="AH14" s="616"/>
      <c r="AI14" s="616"/>
    </row>
    <row r="15" spans="2:35" s="357" customFormat="1" ht="14.85" customHeight="1" x14ac:dyDescent="0.2">
      <c r="B15" s="619"/>
      <c r="C15" s="619"/>
      <c r="D15" s="619"/>
      <c r="E15" s="619"/>
      <c r="F15" s="619"/>
      <c r="G15" s="619"/>
      <c r="H15" s="619"/>
      <c r="I15" s="619"/>
      <c r="J15" s="619"/>
      <c r="K15" s="619"/>
      <c r="L15" s="619"/>
      <c r="M15" s="619"/>
      <c r="N15" s="619"/>
      <c r="O15" s="619"/>
      <c r="P15" s="619"/>
      <c r="Q15" s="620"/>
      <c r="R15" s="620"/>
      <c r="S15" s="620"/>
      <c r="T15" s="619"/>
      <c r="U15" s="619"/>
      <c r="V15" s="619"/>
      <c r="W15" s="621"/>
      <c r="X15" s="615"/>
      <c r="Y15" s="615"/>
      <c r="Z15" s="615"/>
      <c r="AA15" s="615"/>
      <c r="AB15" s="615"/>
      <c r="AC15" s="615"/>
      <c r="AD15" s="615"/>
      <c r="AE15" s="615"/>
      <c r="AF15" s="616"/>
      <c r="AG15" s="616"/>
      <c r="AH15" s="616"/>
      <c r="AI15" s="616"/>
    </row>
    <row r="16" spans="2:35" s="357" customFormat="1" ht="14.85" customHeight="1" x14ac:dyDescent="0.2">
      <c r="B16" s="619"/>
      <c r="C16" s="619"/>
      <c r="D16" s="619"/>
      <c r="E16" s="619"/>
      <c r="F16" s="619"/>
      <c r="G16" s="619"/>
      <c r="H16" s="619"/>
      <c r="I16" s="619"/>
      <c r="J16" s="619"/>
      <c r="K16" s="619"/>
      <c r="L16" s="619"/>
      <c r="M16" s="619"/>
      <c r="N16" s="619"/>
      <c r="O16" s="619"/>
      <c r="P16" s="619"/>
      <c r="Q16" s="620"/>
      <c r="R16" s="620"/>
      <c r="S16" s="620"/>
      <c r="T16" s="619"/>
      <c r="U16" s="619"/>
      <c r="V16" s="619"/>
      <c r="W16" s="621"/>
      <c r="X16" s="615"/>
      <c r="Y16" s="615"/>
      <c r="Z16" s="615"/>
      <c r="AA16" s="615"/>
      <c r="AB16" s="615"/>
      <c r="AC16" s="615"/>
      <c r="AD16" s="615"/>
      <c r="AE16" s="615"/>
      <c r="AF16" s="616">
        <f>SUM(X16:AE17)</f>
        <v>0</v>
      </c>
      <c r="AG16" s="616"/>
      <c r="AH16" s="616"/>
      <c r="AI16" s="616"/>
    </row>
    <row r="17" spans="2:35" s="357" customFormat="1" ht="14.85" customHeight="1" x14ac:dyDescent="0.2">
      <c r="B17" s="619"/>
      <c r="C17" s="619"/>
      <c r="D17" s="619"/>
      <c r="E17" s="619"/>
      <c r="F17" s="619"/>
      <c r="G17" s="619"/>
      <c r="H17" s="619"/>
      <c r="I17" s="619"/>
      <c r="J17" s="619"/>
      <c r="K17" s="619"/>
      <c r="L17" s="619"/>
      <c r="M17" s="619"/>
      <c r="N17" s="619"/>
      <c r="O17" s="619"/>
      <c r="P17" s="619"/>
      <c r="Q17" s="620"/>
      <c r="R17" s="620"/>
      <c r="S17" s="620"/>
      <c r="T17" s="619"/>
      <c r="U17" s="619"/>
      <c r="V17" s="619"/>
      <c r="W17" s="621"/>
      <c r="X17" s="615"/>
      <c r="Y17" s="615"/>
      <c r="Z17" s="615"/>
      <c r="AA17" s="615"/>
      <c r="AB17" s="615"/>
      <c r="AC17" s="615"/>
      <c r="AD17" s="615"/>
      <c r="AE17" s="615"/>
      <c r="AF17" s="616"/>
      <c r="AG17" s="616"/>
      <c r="AH17" s="616"/>
      <c r="AI17" s="616"/>
    </row>
    <row r="18" spans="2:35" s="357" customFormat="1" ht="14.85" customHeight="1" x14ac:dyDescent="0.2">
      <c r="B18" s="619"/>
      <c r="C18" s="619"/>
      <c r="D18" s="619"/>
      <c r="E18" s="619"/>
      <c r="F18" s="619"/>
      <c r="G18" s="619"/>
      <c r="H18" s="619"/>
      <c r="I18" s="619"/>
      <c r="J18" s="619"/>
      <c r="K18" s="619"/>
      <c r="L18" s="619"/>
      <c r="M18" s="619"/>
      <c r="N18" s="619"/>
      <c r="O18" s="619"/>
      <c r="P18" s="619"/>
      <c r="Q18" s="620"/>
      <c r="R18" s="620"/>
      <c r="S18" s="620"/>
      <c r="T18" s="619"/>
      <c r="U18" s="619"/>
      <c r="V18" s="619"/>
      <c r="W18" s="621"/>
      <c r="X18" s="615"/>
      <c r="Y18" s="615"/>
      <c r="Z18" s="615"/>
      <c r="AA18" s="615"/>
      <c r="AB18" s="615"/>
      <c r="AC18" s="615"/>
      <c r="AD18" s="615"/>
      <c r="AE18" s="615"/>
      <c r="AF18" s="616">
        <f>SUM(X18:AE19)</f>
        <v>0</v>
      </c>
      <c r="AG18" s="616"/>
      <c r="AH18" s="616"/>
      <c r="AI18" s="616"/>
    </row>
    <row r="19" spans="2:35" s="357" customFormat="1" ht="14.85" customHeight="1" x14ac:dyDescent="0.2">
      <c r="B19" s="619"/>
      <c r="C19" s="619"/>
      <c r="D19" s="619"/>
      <c r="E19" s="619"/>
      <c r="F19" s="619"/>
      <c r="G19" s="619"/>
      <c r="H19" s="619"/>
      <c r="I19" s="619"/>
      <c r="J19" s="619"/>
      <c r="K19" s="619"/>
      <c r="L19" s="619"/>
      <c r="M19" s="619"/>
      <c r="N19" s="619"/>
      <c r="O19" s="619"/>
      <c r="P19" s="619"/>
      <c r="Q19" s="620"/>
      <c r="R19" s="620"/>
      <c r="S19" s="620"/>
      <c r="T19" s="619"/>
      <c r="U19" s="619"/>
      <c r="V19" s="619"/>
      <c r="W19" s="621"/>
      <c r="X19" s="615"/>
      <c r="Y19" s="615"/>
      <c r="Z19" s="615"/>
      <c r="AA19" s="615"/>
      <c r="AB19" s="615"/>
      <c r="AC19" s="615"/>
      <c r="AD19" s="615"/>
      <c r="AE19" s="615"/>
      <c r="AF19" s="616"/>
      <c r="AG19" s="616"/>
      <c r="AH19" s="616"/>
      <c r="AI19" s="616"/>
    </row>
    <row r="20" spans="2:35" s="357" customFormat="1" ht="14.85" customHeight="1" x14ac:dyDescent="0.2">
      <c r="B20" s="619"/>
      <c r="C20" s="619"/>
      <c r="D20" s="619"/>
      <c r="E20" s="619"/>
      <c r="F20" s="619"/>
      <c r="G20" s="619"/>
      <c r="H20" s="619"/>
      <c r="I20" s="619"/>
      <c r="J20" s="619"/>
      <c r="K20" s="619"/>
      <c r="L20" s="619"/>
      <c r="M20" s="619"/>
      <c r="N20" s="619"/>
      <c r="O20" s="619"/>
      <c r="P20" s="619"/>
      <c r="Q20" s="620"/>
      <c r="R20" s="620"/>
      <c r="S20" s="620"/>
      <c r="T20" s="619"/>
      <c r="U20" s="619"/>
      <c r="V20" s="619"/>
      <c r="W20" s="621"/>
      <c r="X20" s="615"/>
      <c r="Y20" s="615"/>
      <c r="Z20" s="615"/>
      <c r="AA20" s="615"/>
      <c r="AB20" s="615"/>
      <c r="AC20" s="615"/>
      <c r="AD20" s="615"/>
      <c r="AE20" s="615"/>
      <c r="AF20" s="616">
        <f>SUM(X20:AE21)</f>
        <v>0</v>
      </c>
      <c r="AG20" s="616"/>
      <c r="AH20" s="616"/>
      <c r="AI20" s="616"/>
    </row>
    <row r="21" spans="2:35" s="357" customFormat="1" ht="14.85" customHeight="1" x14ac:dyDescent="0.2">
      <c r="B21" s="619"/>
      <c r="C21" s="619"/>
      <c r="D21" s="619"/>
      <c r="E21" s="619"/>
      <c r="F21" s="619"/>
      <c r="G21" s="619"/>
      <c r="H21" s="619"/>
      <c r="I21" s="619"/>
      <c r="J21" s="619"/>
      <c r="K21" s="619"/>
      <c r="L21" s="619"/>
      <c r="M21" s="619"/>
      <c r="N21" s="619"/>
      <c r="O21" s="619"/>
      <c r="P21" s="619"/>
      <c r="Q21" s="620"/>
      <c r="R21" s="620"/>
      <c r="S21" s="620"/>
      <c r="T21" s="619"/>
      <c r="U21" s="619"/>
      <c r="V21" s="619"/>
      <c r="W21" s="621"/>
      <c r="X21" s="615"/>
      <c r="Y21" s="615"/>
      <c r="Z21" s="615"/>
      <c r="AA21" s="615"/>
      <c r="AB21" s="615"/>
      <c r="AC21" s="615"/>
      <c r="AD21" s="615"/>
      <c r="AE21" s="615"/>
      <c r="AF21" s="616"/>
      <c r="AG21" s="616"/>
      <c r="AH21" s="616"/>
      <c r="AI21" s="616"/>
    </row>
    <row r="22" spans="2:35" s="357" customFormat="1" ht="14.85" customHeight="1" x14ac:dyDescent="0.2">
      <c r="B22" s="619"/>
      <c r="C22" s="619"/>
      <c r="D22" s="619"/>
      <c r="E22" s="619"/>
      <c r="F22" s="619"/>
      <c r="G22" s="619"/>
      <c r="H22" s="619"/>
      <c r="I22" s="619"/>
      <c r="J22" s="619"/>
      <c r="K22" s="619"/>
      <c r="L22" s="619"/>
      <c r="M22" s="619"/>
      <c r="N22" s="619"/>
      <c r="O22" s="619"/>
      <c r="P22" s="619"/>
      <c r="Q22" s="620"/>
      <c r="R22" s="620"/>
      <c r="S22" s="620"/>
      <c r="T22" s="619"/>
      <c r="U22" s="619"/>
      <c r="V22" s="619"/>
      <c r="W22" s="621"/>
      <c r="X22" s="615"/>
      <c r="Y22" s="615"/>
      <c r="Z22" s="615"/>
      <c r="AA22" s="615"/>
      <c r="AB22" s="615"/>
      <c r="AC22" s="615"/>
      <c r="AD22" s="615"/>
      <c r="AE22" s="615"/>
      <c r="AF22" s="616">
        <f>SUM(X22:AE23)</f>
        <v>0</v>
      </c>
      <c r="AG22" s="616"/>
      <c r="AH22" s="616"/>
      <c r="AI22" s="616"/>
    </row>
    <row r="23" spans="2:35" s="357" customFormat="1" ht="14.85" customHeight="1" x14ac:dyDescent="0.2">
      <c r="B23" s="619"/>
      <c r="C23" s="619"/>
      <c r="D23" s="619"/>
      <c r="E23" s="619"/>
      <c r="F23" s="619"/>
      <c r="G23" s="619"/>
      <c r="H23" s="619"/>
      <c r="I23" s="619"/>
      <c r="J23" s="619"/>
      <c r="K23" s="619"/>
      <c r="L23" s="619"/>
      <c r="M23" s="619"/>
      <c r="N23" s="619"/>
      <c r="O23" s="619"/>
      <c r="P23" s="619"/>
      <c r="Q23" s="620"/>
      <c r="R23" s="620"/>
      <c r="S23" s="620"/>
      <c r="T23" s="619"/>
      <c r="U23" s="619"/>
      <c r="V23" s="619"/>
      <c r="W23" s="621"/>
      <c r="X23" s="615"/>
      <c r="Y23" s="615"/>
      <c r="Z23" s="615"/>
      <c r="AA23" s="615"/>
      <c r="AB23" s="615"/>
      <c r="AC23" s="615"/>
      <c r="AD23" s="615"/>
      <c r="AE23" s="615"/>
      <c r="AF23" s="616"/>
      <c r="AG23" s="616"/>
      <c r="AH23" s="616"/>
      <c r="AI23" s="616"/>
    </row>
    <row r="24" spans="2:35" s="357" customFormat="1" ht="14.85" customHeight="1" x14ac:dyDescent="0.2">
      <c r="B24" s="619"/>
      <c r="C24" s="619"/>
      <c r="D24" s="619"/>
      <c r="E24" s="619"/>
      <c r="F24" s="619"/>
      <c r="G24" s="619"/>
      <c r="H24" s="619"/>
      <c r="I24" s="619"/>
      <c r="J24" s="619"/>
      <c r="K24" s="619"/>
      <c r="L24" s="619"/>
      <c r="M24" s="619"/>
      <c r="N24" s="619"/>
      <c r="O24" s="619"/>
      <c r="P24" s="619"/>
      <c r="Q24" s="620"/>
      <c r="R24" s="620"/>
      <c r="S24" s="620"/>
      <c r="T24" s="619"/>
      <c r="U24" s="619"/>
      <c r="V24" s="619"/>
      <c r="W24" s="621"/>
      <c r="X24" s="615"/>
      <c r="Y24" s="615"/>
      <c r="Z24" s="615"/>
      <c r="AA24" s="615"/>
      <c r="AB24" s="615"/>
      <c r="AC24" s="615"/>
      <c r="AD24" s="615"/>
      <c r="AE24" s="615"/>
      <c r="AF24" s="616">
        <f>SUM(X24:AE25)</f>
        <v>0</v>
      </c>
      <c r="AG24" s="616"/>
      <c r="AH24" s="616"/>
      <c r="AI24" s="616"/>
    </row>
    <row r="25" spans="2:35" s="357" customFormat="1" ht="14.85" customHeight="1" x14ac:dyDescent="0.2">
      <c r="B25" s="619"/>
      <c r="C25" s="619"/>
      <c r="D25" s="619"/>
      <c r="E25" s="619"/>
      <c r="F25" s="619"/>
      <c r="G25" s="619"/>
      <c r="H25" s="619"/>
      <c r="I25" s="619"/>
      <c r="J25" s="619"/>
      <c r="K25" s="619"/>
      <c r="L25" s="619"/>
      <c r="M25" s="619"/>
      <c r="N25" s="619"/>
      <c r="O25" s="619"/>
      <c r="P25" s="619"/>
      <c r="Q25" s="620"/>
      <c r="R25" s="620"/>
      <c r="S25" s="620"/>
      <c r="T25" s="619"/>
      <c r="U25" s="619"/>
      <c r="V25" s="619"/>
      <c r="W25" s="621"/>
      <c r="X25" s="615"/>
      <c r="Y25" s="615"/>
      <c r="Z25" s="615"/>
      <c r="AA25" s="615"/>
      <c r="AB25" s="615"/>
      <c r="AC25" s="615"/>
      <c r="AD25" s="615"/>
      <c r="AE25" s="615"/>
      <c r="AF25" s="616"/>
      <c r="AG25" s="616"/>
      <c r="AH25" s="616"/>
      <c r="AI25" s="616"/>
    </row>
    <row r="26" spans="2:35" s="357" customFormat="1" ht="14.85" customHeight="1" x14ac:dyDescent="0.2">
      <c r="B26" s="619"/>
      <c r="C26" s="619"/>
      <c r="D26" s="619"/>
      <c r="E26" s="619"/>
      <c r="F26" s="619"/>
      <c r="G26" s="619"/>
      <c r="H26" s="619"/>
      <c r="I26" s="619"/>
      <c r="J26" s="619"/>
      <c r="K26" s="619"/>
      <c r="L26" s="619"/>
      <c r="M26" s="619"/>
      <c r="N26" s="619"/>
      <c r="O26" s="619"/>
      <c r="P26" s="619"/>
      <c r="Q26" s="620"/>
      <c r="R26" s="620"/>
      <c r="S26" s="620"/>
      <c r="T26" s="619"/>
      <c r="U26" s="619"/>
      <c r="V26" s="619"/>
      <c r="W26" s="621"/>
      <c r="X26" s="615"/>
      <c r="Y26" s="615"/>
      <c r="Z26" s="615"/>
      <c r="AA26" s="615"/>
      <c r="AB26" s="615"/>
      <c r="AC26" s="615"/>
      <c r="AD26" s="615"/>
      <c r="AE26" s="615"/>
      <c r="AF26" s="616">
        <f>SUM(X26:AE27)</f>
        <v>0</v>
      </c>
      <c r="AG26" s="616"/>
      <c r="AH26" s="616"/>
      <c r="AI26" s="616"/>
    </row>
    <row r="27" spans="2:35" s="357" customFormat="1" ht="14.85" customHeight="1" x14ac:dyDescent="0.2">
      <c r="B27" s="619"/>
      <c r="C27" s="619"/>
      <c r="D27" s="619"/>
      <c r="E27" s="619"/>
      <c r="F27" s="619"/>
      <c r="G27" s="619"/>
      <c r="H27" s="619"/>
      <c r="I27" s="619"/>
      <c r="J27" s="619"/>
      <c r="K27" s="619"/>
      <c r="L27" s="619"/>
      <c r="M27" s="619"/>
      <c r="N27" s="619"/>
      <c r="O27" s="619"/>
      <c r="P27" s="619"/>
      <c r="Q27" s="620"/>
      <c r="R27" s="620"/>
      <c r="S27" s="620"/>
      <c r="T27" s="619"/>
      <c r="U27" s="619"/>
      <c r="V27" s="619"/>
      <c r="W27" s="621"/>
      <c r="X27" s="615"/>
      <c r="Y27" s="615"/>
      <c r="Z27" s="615"/>
      <c r="AA27" s="615"/>
      <c r="AB27" s="615"/>
      <c r="AC27" s="615"/>
      <c r="AD27" s="615"/>
      <c r="AE27" s="615"/>
      <c r="AF27" s="616"/>
      <c r="AG27" s="616"/>
      <c r="AH27" s="616"/>
      <c r="AI27" s="616"/>
    </row>
    <row r="28" spans="2:35" s="357" customFormat="1" ht="14.85" customHeight="1" x14ac:dyDescent="0.2">
      <c r="B28" s="619"/>
      <c r="C28" s="619"/>
      <c r="D28" s="619"/>
      <c r="E28" s="619"/>
      <c r="F28" s="619"/>
      <c r="G28" s="619"/>
      <c r="H28" s="619"/>
      <c r="I28" s="619"/>
      <c r="J28" s="619"/>
      <c r="K28" s="619"/>
      <c r="L28" s="619"/>
      <c r="M28" s="619"/>
      <c r="N28" s="619"/>
      <c r="O28" s="619"/>
      <c r="P28" s="619"/>
      <c r="Q28" s="620"/>
      <c r="R28" s="620"/>
      <c r="S28" s="620"/>
      <c r="T28" s="619"/>
      <c r="U28" s="619"/>
      <c r="V28" s="619"/>
      <c r="W28" s="621"/>
      <c r="X28" s="615"/>
      <c r="Y28" s="615"/>
      <c r="Z28" s="615"/>
      <c r="AA28" s="615"/>
      <c r="AB28" s="615"/>
      <c r="AC28" s="615"/>
      <c r="AD28" s="615"/>
      <c r="AE28" s="615"/>
      <c r="AF28" s="616">
        <f>SUM(X28:AE29)</f>
        <v>0</v>
      </c>
      <c r="AG28" s="616"/>
      <c r="AH28" s="616"/>
      <c r="AI28" s="616"/>
    </row>
    <row r="29" spans="2:35" s="357" customFormat="1" ht="14.85" customHeight="1" x14ac:dyDescent="0.2">
      <c r="B29" s="619"/>
      <c r="C29" s="619"/>
      <c r="D29" s="619"/>
      <c r="E29" s="619"/>
      <c r="F29" s="619"/>
      <c r="G29" s="619"/>
      <c r="H29" s="619"/>
      <c r="I29" s="619"/>
      <c r="J29" s="619"/>
      <c r="K29" s="619"/>
      <c r="L29" s="619"/>
      <c r="M29" s="619"/>
      <c r="N29" s="619"/>
      <c r="O29" s="619"/>
      <c r="P29" s="619"/>
      <c r="Q29" s="620"/>
      <c r="R29" s="620"/>
      <c r="S29" s="620"/>
      <c r="T29" s="619"/>
      <c r="U29" s="619"/>
      <c r="V29" s="619"/>
      <c r="W29" s="621"/>
      <c r="X29" s="615"/>
      <c r="Y29" s="615"/>
      <c r="Z29" s="615"/>
      <c r="AA29" s="615"/>
      <c r="AB29" s="615"/>
      <c r="AC29" s="615"/>
      <c r="AD29" s="615"/>
      <c r="AE29" s="615"/>
      <c r="AF29" s="616"/>
      <c r="AG29" s="616"/>
      <c r="AH29" s="616"/>
      <c r="AI29" s="616"/>
    </row>
    <row r="30" spans="2:35" s="357" customFormat="1" ht="14.85" customHeight="1" x14ac:dyDescent="0.2">
      <c r="B30" s="619"/>
      <c r="C30" s="619"/>
      <c r="D30" s="619"/>
      <c r="E30" s="619"/>
      <c r="F30" s="619"/>
      <c r="G30" s="619"/>
      <c r="H30" s="619"/>
      <c r="I30" s="619"/>
      <c r="J30" s="619"/>
      <c r="K30" s="619"/>
      <c r="L30" s="619"/>
      <c r="M30" s="619"/>
      <c r="N30" s="619"/>
      <c r="O30" s="619"/>
      <c r="P30" s="619"/>
      <c r="Q30" s="620"/>
      <c r="R30" s="620"/>
      <c r="S30" s="620"/>
      <c r="T30" s="619"/>
      <c r="U30" s="619"/>
      <c r="V30" s="619"/>
      <c r="W30" s="621"/>
      <c r="X30" s="615"/>
      <c r="Y30" s="615"/>
      <c r="Z30" s="615"/>
      <c r="AA30" s="615"/>
      <c r="AB30" s="615"/>
      <c r="AC30" s="615"/>
      <c r="AD30" s="615"/>
      <c r="AE30" s="615"/>
      <c r="AF30" s="616">
        <f>SUM(X30:AE31)</f>
        <v>0</v>
      </c>
      <c r="AG30" s="616"/>
      <c r="AH30" s="616"/>
      <c r="AI30" s="616"/>
    </row>
    <row r="31" spans="2:35" s="357" customFormat="1" ht="14.85" customHeight="1" x14ac:dyDescent="0.2">
      <c r="B31" s="619"/>
      <c r="C31" s="619"/>
      <c r="D31" s="619"/>
      <c r="E31" s="619"/>
      <c r="F31" s="619"/>
      <c r="G31" s="619"/>
      <c r="H31" s="619"/>
      <c r="I31" s="619"/>
      <c r="J31" s="619"/>
      <c r="K31" s="619"/>
      <c r="L31" s="619"/>
      <c r="M31" s="619"/>
      <c r="N31" s="619"/>
      <c r="O31" s="619"/>
      <c r="P31" s="619"/>
      <c r="Q31" s="620"/>
      <c r="R31" s="620"/>
      <c r="S31" s="620"/>
      <c r="T31" s="619"/>
      <c r="U31" s="619"/>
      <c r="V31" s="619"/>
      <c r="W31" s="621"/>
      <c r="X31" s="615"/>
      <c r="Y31" s="615"/>
      <c r="Z31" s="615"/>
      <c r="AA31" s="615"/>
      <c r="AB31" s="615"/>
      <c r="AC31" s="615"/>
      <c r="AD31" s="615"/>
      <c r="AE31" s="615"/>
      <c r="AF31" s="616"/>
      <c r="AG31" s="616"/>
      <c r="AH31" s="616"/>
      <c r="AI31" s="616"/>
    </row>
    <row r="32" spans="2:35" s="357" customFormat="1" ht="14.85" customHeight="1" x14ac:dyDescent="0.2">
      <c r="B32" s="619"/>
      <c r="C32" s="619"/>
      <c r="D32" s="619"/>
      <c r="E32" s="619"/>
      <c r="F32" s="619"/>
      <c r="G32" s="619"/>
      <c r="H32" s="619"/>
      <c r="I32" s="619"/>
      <c r="J32" s="619"/>
      <c r="K32" s="619"/>
      <c r="L32" s="619"/>
      <c r="M32" s="619"/>
      <c r="N32" s="619"/>
      <c r="O32" s="619"/>
      <c r="P32" s="619"/>
      <c r="Q32" s="620"/>
      <c r="R32" s="620"/>
      <c r="S32" s="620"/>
      <c r="T32" s="619"/>
      <c r="U32" s="619"/>
      <c r="V32" s="619"/>
      <c r="W32" s="621"/>
      <c r="X32" s="615"/>
      <c r="Y32" s="615"/>
      <c r="Z32" s="615"/>
      <c r="AA32" s="615"/>
      <c r="AB32" s="615"/>
      <c r="AC32" s="615"/>
      <c r="AD32" s="615"/>
      <c r="AE32" s="615"/>
      <c r="AF32" s="616">
        <f>SUM(X32:AE33)</f>
        <v>0</v>
      </c>
      <c r="AG32" s="616"/>
      <c r="AH32" s="616"/>
      <c r="AI32" s="616"/>
    </row>
    <row r="33" spans="1:35" s="357" customFormat="1" ht="14.85" customHeight="1" x14ac:dyDescent="0.2">
      <c r="B33" s="619"/>
      <c r="C33" s="619"/>
      <c r="D33" s="619"/>
      <c r="E33" s="619"/>
      <c r="F33" s="619"/>
      <c r="G33" s="619"/>
      <c r="H33" s="619"/>
      <c r="I33" s="619"/>
      <c r="J33" s="619"/>
      <c r="K33" s="619"/>
      <c r="L33" s="619"/>
      <c r="M33" s="619"/>
      <c r="N33" s="619"/>
      <c r="O33" s="619"/>
      <c r="P33" s="619"/>
      <c r="Q33" s="620"/>
      <c r="R33" s="620"/>
      <c r="S33" s="620"/>
      <c r="T33" s="619"/>
      <c r="U33" s="619"/>
      <c r="V33" s="619"/>
      <c r="W33" s="621"/>
      <c r="X33" s="615"/>
      <c r="Y33" s="615"/>
      <c r="Z33" s="615"/>
      <c r="AA33" s="615"/>
      <c r="AB33" s="615"/>
      <c r="AC33" s="615"/>
      <c r="AD33" s="615"/>
      <c r="AE33" s="615"/>
      <c r="AF33" s="616"/>
      <c r="AG33" s="616"/>
      <c r="AH33" s="616"/>
      <c r="AI33" s="616"/>
    </row>
    <row r="34" spans="1:35" s="357" customFormat="1" ht="14.85" customHeight="1" x14ac:dyDescent="0.2">
      <c r="B34" s="619"/>
      <c r="C34" s="619"/>
      <c r="D34" s="619"/>
      <c r="E34" s="619"/>
      <c r="F34" s="619"/>
      <c r="G34" s="619"/>
      <c r="H34" s="619"/>
      <c r="I34" s="619"/>
      <c r="J34" s="619"/>
      <c r="K34" s="619"/>
      <c r="L34" s="619"/>
      <c r="M34" s="619"/>
      <c r="N34" s="619"/>
      <c r="O34" s="619"/>
      <c r="P34" s="619"/>
      <c r="Q34" s="620"/>
      <c r="R34" s="620"/>
      <c r="S34" s="620"/>
      <c r="T34" s="619"/>
      <c r="U34" s="619"/>
      <c r="V34" s="619"/>
      <c r="W34" s="621"/>
      <c r="X34" s="615"/>
      <c r="Y34" s="615"/>
      <c r="Z34" s="615"/>
      <c r="AA34" s="615"/>
      <c r="AB34" s="615"/>
      <c r="AC34" s="615"/>
      <c r="AD34" s="615"/>
      <c r="AE34" s="615"/>
      <c r="AF34" s="616">
        <f>SUM(X34:AE35)</f>
        <v>0</v>
      </c>
      <c r="AG34" s="616"/>
      <c r="AH34" s="616"/>
      <c r="AI34" s="616"/>
    </row>
    <row r="35" spans="1:35" s="357" customFormat="1" ht="14.85" customHeight="1" x14ac:dyDescent="0.2">
      <c r="B35" s="619"/>
      <c r="C35" s="619"/>
      <c r="D35" s="619"/>
      <c r="E35" s="619"/>
      <c r="F35" s="619"/>
      <c r="G35" s="619"/>
      <c r="H35" s="619"/>
      <c r="I35" s="619"/>
      <c r="J35" s="619"/>
      <c r="K35" s="619"/>
      <c r="L35" s="619"/>
      <c r="M35" s="619"/>
      <c r="N35" s="619"/>
      <c r="O35" s="619"/>
      <c r="P35" s="619"/>
      <c r="Q35" s="620"/>
      <c r="R35" s="620"/>
      <c r="S35" s="620"/>
      <c r="T35" s="619"/>
      <c r="U35" s="619"/>
      <c r="V35" s="619"/>
      <c r="W35" s="621"/>
      <c r="X35" s="615"/>
      <c r="Y35" s="615"/>
      <c r="Z35" s="615"/>
      <c r="AA35" s="615"/>
      <c r="AB35" s="615"/>
      <c r="AC35" s="615"/>
      <c r="AD35" s="615"/>
      <c r="AE35" s="615"/>
      <c r="AF35" s="616"/>
      <c r="AG35" s="616"/>
      <c r="AH35" s="616"/>
      <c r="AI35" s="616"/>
    </row>
    <row r="36" spans="1:35" s="357" customFormat="1" ht="13.5" customHeight="1" x14ac:dyDescent="0.2">
      <c r="B36" s="619"/>
      <c r="C36" s="619"/>
      <c r="D36" s="619"/>
      <c r="E36" s="619"/>
      <c r="F36" s="619"/>
      <c r="G36" s="619"/>
      <c r="H36" s="619"/>
      <c r="I36" s="619"/>
      <c r="J36" s="619"/>
      <c r="K36" s="619"/>
      <c r="L36" s="619"/>
      <c r="M36" s="619"/>
      <c r="N36" s="619"/>
      <c r="O36" s="619"/>
      <c r="P36" s="619"/>
      <c r="Q36" s="620"/>
      <c r="R36" s="620"/>
      <c r="S36" s="620"/>
      <c r="T36" s="619"/>
      <c r="U36" s="619"/>
      <c r="V36" s="619"/>
      <c r="W36" s="621"/>
      <c r="X36" s="615"/>
      <c r="Y36" s="615"/>
      <c r="Z36" s="615"/>
      <c r="AA36" s="615"/>
      <c r="AB36" s="615"/>
      <c r="AC36" s="615"/>
      <c r="AD36" s="615"/>
      <c r="AE36" s="615"/>
      <c r="AF36" s="616">
        <f>SUM(X36:AE37)</f>
        <v>0</v>
      </c>
      <c r="AG36" s="616"/>
      <c r="AH36" s="616"/>
      <c r="AI36" s="616"/>
    </row>
    <row r="37" spans="1:35" s="357" customFormat="1" ht="14.85" customHeight="1" x14ac:dyDescent="0.2">
      <c r="B37" s="619"/>
      <c r="C37" s="619"/>
      <c r="D37" s="619"/>
      <c r="E37" s="619"/>
      <c r="F37" s="619"/>
      <c r="G37" s="619"/>
      <c r="H37" s="619"/>
      <c r="I37" s="619"/>
      <c r="J37" s="619"/>
      <c r="K37" s="619"/>
      <c r="L37" s="619"/>
      <c r="M37" s="619"/>
      <c r="N37" s="619"/>
      <c r="O37" s="619"/>
      <c r="P37" s="619"/>
      <c r="Q37" s="620"/>
      <c r="R37" s="620"/>
      <c r="S37" s="620"/>
      <c r="T37" s="619"/>
      <c r="U37" s="619"/>
      <c r="V37" s="619"/>
      <c r="W37" s="621"/>
      <c r="X37" s="615"/>
      <c r="Y37" s="615"/>
      <c r="Z37" s="615"/>
      <c r="AA37" s="615"/>
      <c r="AB37" s="615"/>
      <c r="AC37" s="615"/>
      <c r="AD37" s="615"/>
      <c r="AE37" s="615"/>
      <c r="AF37" s="616"/>
      <c r="AG37" s="616"/>
      <c r="AH37" s="616"/>
      <c r="AI37" s="616"/>
    </row>
    <row r="38" spans="1:35" s="357" customFormat="1" ht="14.85" customHeight="1" x14ac:dyDescent="0.2">
      <c r="B38" s="619"/>
      <c r="C38" s="619"/>
      <c r="D38" s="619"/>
      <c r="E38" s="619"/>
      <c r="F38" s="619"/>
      <c r="G38" s="619"/>
      <c r="H38" s="619"/>
      <c r="I38" s="619"/>
      <c r="J38" s="619"/>
      <c r="K38" s="619"/>
      <c r="L38" s="619"/>
      <c r="M38" s="619"/>
      <c r="N38" s="619"/>
      <c r="O38" s="619"/>
      <c r="P38" s="619"/>
      <c r="Q38" s="620"/>
      <c r="R38" s="620"/>
      <c r="S38" s="620"/>
      <c r="T38" s="619"/>
      <c r="U38" s="619"/>
      <c r="V38" s="619"/>
      <c r="W38" s="621"/>
      <c r="X38" s="615"/>
      <c r="Y38" s="615"/>
      <c r="Z38" s="615"/>
      <c r="AA38" s="615"/>
      <c r="AB38" s="615"/>
      <c r="AC38" s="615"/>
      <c r="AD38" s="615"/>
      <c r="AE38" s="615"/>
      <c r="AF38" s="616">
        <f>SUM(X38:AE39)</f>
        <v>0</v>
      </c>
      <c r="AG38" s="616"/>
      <c r="AH38" s="616"/>
      <c r="AI38" s="616"/>
    </row>
    <row r="39" spans="1:35" s="357" customFormat="1" ht="14.85" customHeight="1" x14ac:dyDescent="0.2">
      <c r="B39" s="619"/>
      <c r="C39" s="619"/>
      <c r="D39" s="619"/>
      <c r="E39" s="619"/>
      <c r="F39" s="619"/>
      <c r="G39" s="619"/>
      <c r="H39" s="619"/>
      <c r="I39" s="619"/>
      <c r="J39" s="619"/>
      <c r="K39" s="619"/>
      <c r="L39" s="619"/>
      <c r="M39" s="619"/>
      <c r="N39" s="619"/>
      <c r="O39" s="619"/>
      <c r="P39" s="619"/>
      <c r="Q39" s="620"/>
      <c r="R39" s="620"/>
      <c r="S39" s="620"/>
      <c r="T39" s="619"/>
      <c r="U39" s="619"/>
      <c r="V39" s="619"/>
      <c r="W39" s="621"/>
      <c r="X39" s="615"/>
      <c r="Y39" s="615"/>
      <c r="Z39" s="615"/>
      <c r="AA39" s="615"/>
      <c r="AB39" s="615"/>
      <c r="AC39" s="615"/>
      <c r="AD39" s="615"/>
      <c r="AE39" s="615"/>
      <c r="AF39" s="616"/>
      <c r="AG39" s="616"/>
      <c r="AH39" s="616"/>
      <c r="AI39" s="616"/>
    </row>
    <row r="40" spans="1:35" s="357" customFormat="1" ht="14.85" customHeight="1" x14ac:dyDescent="0.2">
      <c r="B40" s="619"/>
      <c r="C40" s="619"/>
      <c r="D40" s="619"/>
      <c r="E40" s="619"/>
      <c r="F40" s="619"/>
      <c r="G40" s="619"/>
      <c r="H40" s="619"/>
      <c r="I40" s="619"/>
      <c r="J40" s="619"/>
      <c r="K40" s="619"/>
      <c r="L40" s="619"/>
      <c r="M40" s="619"/>
      <c r="N40" s="619"/>
      <c r="O40" s="619"/>
      <c r="P40" s="619"/>
      <c r="Q40" s="620"/>
      <c r="R40" s="620"/>
      <c r="S40" s="620"/>
      <c r="T40" s="619"/>
      <c r="U40" s="619"/>
      <c r="V40" s="619"/>
      <c r="W40" s="621"/>
      <c r="X40" s="615"/>
      <c r="Y40" s="615"/>
      <c r="Z40" s="615"/>
      <c r="AA40" s="615"/>
      <c r="AB40" s="615"/>
      <c r="AC40" s="615"/>
      <c r="AD40" s="615"/>
      <c r="AE40" s="615"/>
      <c r="AF40" s="616">
        <f>SUM(X40:AE41)</f>
        <v>0</v>
      </c>
      <c r="AG40" s="616"/>
      <c r="AH40" s="616"/>
      <c r="AI40" s="616"/>
    </row>
    <row r="41" spans="1:35" s="357" customFormat="1" ht="14.85" customHeight="1" x14ac:dyDescent="0.2">
      <c r="B41" s="619"/>
      <c r="C41" s="619"/>
      <c r="D41" s="619"/>
      <c r="E41" s="619"/>
      <c r="F41" s="619"/>
      <c r="G41" s="619"/>
      <c r="H41" s="619"/>
      <c r="I41" s="619"/>
      <c r="J41" s="619"/>
      <c r="K41" s="619"/>
      <c r="L41" s="619"/>
      <c r="M41" s="619"/>
      <c r="N41" s="619"/>
      <c r="O41" s="619"/>
      <c r="P41" s="619"/>
      <c r="Q41" s="620"/>
      <c r="R41" s="620"/>
      <c r="S41" s="620"/>
      <c r="T41" s="619"/>
      <c r="U41" s="619"/>
      <c r="V41" s="619"/>
      <c r="W41" s="621"/>
      <c r="X41" s="615"/>
      <c r="Y41" s="615"/>
      <c r="Z41" s="615"/>
      <c r="AA41" s="615"/>
      <c r="AB41" s="615"/>
      <c r="AC41" s="615"/>
      <c r="AD41" s="615"/>
      <c r="AE41" s="615"/>
      <c r="AF41" s="616"/>
      <c r="AG41" s="616"/>
      <c r="AH41" s="616"/>
      <c r="AI41" s="616"/>
    </row>
    <row r="42" spans="1:35" s="357" customFormat="1" ht="14.85" customHeight="1" x14ac:dyDescent="0.2">
      <c r="B42" s="371"/>
      <c r="C42" s="372"/>
      <c r="D42" s="372"/>
      <c r="E42" s="372"/>
      <c r="F42" s="372"/>
      <c r="G42" s="372"/>
      <c r="H42" s="617"/>
      <c r="I42" s="617"/>
      <c r="J42" s="617"/>
      <c r="K42" s="617"/>
      <c r="L42" s="617"/>
      <c r="M42" s="617"/>
      <c r="N42" s="617"/>
      <c r="O42" s="617"/>
      <c r="P42" s="617"/>
      <c r="Q42" s="617"/>
      <c r="R42" s="617"/>
      <c r="S42" s="617"/>
      <c r="T42" s="618" t="s">
        <v>371</v>
      </c>
      <c r="U42" s="618"/>
      <c r="V42" s="618"/>
      <c r="W42" s="374"/>
      <c r="X42" s="616">
        <f>SUM(X12:AA41)</f>
        <v>0</v>
      </c>
      <c r="Y42" s="616"/>
      <c r="Z42" s="616"/>
      <c r="AA42" s="616"/>
      <c r="AB42" s="616">
        <f>SUM(AB12:AE41)</f>
        <v>0</v>
      </c>
      <c r="AC42" s="616"/>
      <c r="AD42" s="616"/>
      <c r="AE42" s="616"/>
      <c r="AF42" s="616">
        <f>SUM(X42:AE43)</f>
        <v>0</v>
      </c>
      <c r="AG42" s="616"/>
      <c r="AH42" s="616"/>
      <c r="AI42" s="616"/>
    </row>
    <row r="43" spans="1:35" s="357" customFormat="1" ht="14.85" customHeight="1" x14ac:dyDescent="0.2">
      <c r="B43" s="375" t="s">
        <v>372</v>
      </c>
      <c r="C43" s="375"/>
      <c r="D43" s="375"/>
      <c r="E43" s="375"/>
      <c r="F43" s="375"/>
      <c r="G43" s="375"/>
      <c r="H43" s="617"/>
      <c r="I43" s="617"/>
      <c r="J43" s="617"/>
      <c r="K43" s="617"/>
      <c r="L43" s="617"/>
      <c r="M43" s="617"/>
      <c r="N43" s="617"/>
      <c r="O43" s="617"/>
      <c r="P43" s="617"/>
      <c r="Q43" s="617"/>
      <c r="R43" s="617"/>
      <c r="S43" s="617"/>
      <c r="T43" s="618"/>
      <c r="U43" s="618"/>
      <c r="V43" s="618"/>
      <c r="W43" s="376"/>
      <c r="X43" s="616"/>
      <c r="Y43" s="616"/>
      <c r="Z43" s="616"/>
      <c r="AA43" s="616"/>
      <c r="AB43" s="616"/>
      <c r="AC43" s="616"/>
      <c r="AD43" s="616"/>
      <c r="AE43" s="616"/>
      <c r="AF43" s="616"/>
      <c r="AG43" s="616"/>
      <c r="AH43" s="616"/>
      <c r="AI43" s="616"/>
    </row>
    <row r="44" spans="1:35" s="357" customFormat="1" ht="14.85" customHeight="1" x14ac:dyDescent="0.2">
      <c r="B44" s="614" t="s">
        <v>373</v>
      </c>
      <c r="C44" s="614"/>
      <c r="D44" s="614"/>
      <c r="E44" s="614"/>
      <c r="F44" s="614"/>
      <c r="G44" s="614"/>
      <c r="H44" s="614"/>
      <c r="I44" s="614"/>
      <c r="J44" s="614"/>
      <c r="K44" s="614"/>
      <c r="L44" s="614"/>
      <c r="M44" s="614"/>
      <c r="N44" s="614"/>
      <c r="O44" s="614"/>
      <c r="P44" s="614"/>
      <c r="Q44" s="614"/>
      <c r="R44" s="614"/>
      <c r="S44" s="614"/>
      <c r="T44" s="614"/>
      <c r="U44" s="614"/>
      <c r="V44" s="614"/>
      <c r="W44" s="614"/>
      <c r="X44" s="614"/>
      <c r="Y44" s="614"/>
      <c r="Z44" s="614"/>
      <c r="AA44" s="614"/>
      <c r="AB44" s="614"/>
      <c r="AC44" s="614"/>
      <c r="AD44" s="614"/>
      <c r="AE44" s="614"/>
      <c r="AF44" s="614"/>
      <c r="AG44" s="614"/>
      <c r="AH44" s="614"/>
      <c r="AI44" s="614"/>
    </row>
    <row r="45" spans="1:35" s="357" customFormat="1" ht="14.85" customHeight="1" x14ac:dyDescent="0.2">
      <c r="B45" s="614"/>
      <c r="C45" s="614"/>
      <c r="D45" s="614"/>
      <c r="E45" s="614"/>
      <c r="F45" s="614"/>
      <c r="G45" s="614"/>
      <c r="H45" s="614"/>
      <c r="I45" s="614"/>
      <c r="J45" s="614"/>
      <c r="K45" s="614"/>
      <c r="L45" s="614"/>
      <c r="M45" s="614"/>
      <c r="N45" s="614"/>
      <c r="O45" s="614"/>
      <c r="P45" s="614"/>
      <c r="Q45" s="614"/>
      <c r="R45" s="614"/>
      <c r="S45" s="614"/>
      <c r="T45" s="614"/>
      <c r="U45" s="614"/>
      <c r="V45" s="614"/>
      <c r="W45" s="614"/>
      <c r="X45" s="614"/>
      <c r="Y45" s="614"/>
      <c r="Z45" s="614"/>
      <c r="AA45" s="614"/>
      <c r="AB45" s="614"/>
      <c r="AC45" s="614"/>
      <c r="AD45" s="614"/>
      <c r="AE45" s="614"/>
      <c r="AF45" s="614"/>
      <c r="AG45" s="614"/>
      <c r="AH45" s="614"/>
      <c r="AI45" s="614"/>
    </row>
    <row r="46" spans="1:35" s="357" customFormat="1" ht="16.149999999999999" customHeight="1" x14ac:dyDescent="0.2">
      <c r="A46" s="377" t="s">
        <v>374</v>
      </c>
      <c r="I46" s="377"/>
      <c r="AH46" s="348" t="s">
        <v>375</v>
      </c>
      <c r="AI46" s="378"/>
    </row>
    <row r="47" spans="1:35" ht="14.85" customHeight="1" x14ac:dyDescent="0.2">
      <c r="I47" s="377"/>
    </row>
    <row r="48" spans="1:35" ht="15" customHeight="1" x14ac:dyDescent="0.2"/>
    <row r="49" spans="2:36" ht="18.75" customHeight="1" x14ac:dyDescent="0.2"/>
    <row r="50" spans="2:36" ht="14.25" customHeight="1" x14ac:dyDescent="0.2"/>
    <row r="53" spans="2:36" ht="12.75" customHeight="1" x14ac:dyDescent="0.2">
      <c r="AI53" s="379"/>
      <c r="AJ53" s="380"/>
    </row>
    <row r="54" spans="2:36" ht="14.85" customHeight="1" x14ac:dyDescent="0.2">
      <c r="B54" s="381"/>
    </row>
    <row r="65536" ht="14.85" customHeight="1" x14ac:dyDescent="0.2"/>
  </sheetData>
  <sheetProtection password="C60F" sheet="1"/>
  <mergeCells count="196">
    <mergeCell ref="AG7:AI7"/>
    <mergeCell ref="AD8:AF8"/>
    <mergeCell ref="AG8:AI8"/>
    <mergeCell ref="B1:AI1"/>
    <mergeCell ref="B2:AI2"/>
    <mergeCell ref="B3:AI3"/>
    <mergeCell ref="AD5:AF6"/>
    <mergeCell ref="AG5:AI6"/>
    <mergeCell ref="B6:G6"/>
    <mergeCell ref="B10:D11"/>
    <mergeCell ref="E10:E11"/>
    <mergeCell ref="F10:G11"/>
    <mergeCell ref="H10:I11"/>
    <mergeCell ref="V7:V8"/>
    <mergeCell ref="AD7:AF7"/>
    <mergeCell ref="X10:AI10"/>
    <mergeCell ref="X11:AA11"/>
    <mergeCell ref="AB11:AE11"/>
    <mergeCell ref="AF11:AI11"/>
    <mergeCell ref="J10:P11"/>
    <mergeCell ref="Q10:S11"/>
    <mergeCell ref="T10:V11"/>
    <mergeCell ref="W10:W11"/>
    <mergeCell ref="T14:V15"/>
    <mergeCell ref="J12:P13"/>
    <mergeCell ref="Q12:S13"/>
    <mergeCell ref="T12:V13"/>
    <mergeCell ref="W12:W13"/>
    <mergeCell ref="J14:P15"/>
    <mergeCell ref="B12:D13"/>
    <mergeCell ref="E12:E13"/>
    <mergeCell ref="F12:G13"/>
    <mergeCell ref="H12:I13"/>
    <mergeCell ref="B14:D15"/>
    <mergeCell ref="E14:E15"/>
    <mergeCell ref="F14:G15"/>
    <mergeCell ref="H14:I15"/>
    <mergeCell ref="Q14:S15"/>
    <mergeCell ref="W14:W15"/>
    <mergeCell ref="X14:AA15"/>
    <mergeCell ref="AB14:AE15"/>
    <mergeCell ref="AF14:AI15"/>
    <mergeCell ref="X12:AA13"/>
    <mergeCell ref="AB12:AE13"/>
    <mergeCell ref="AF12:AI13"/>
    <mergeCell ref="J16:P17"/>
    <mergeCell ref="Q16:S17"/>
    <mergeCell ref="T16:V17"/>
    <mergeCell ref="W16:W17"/>
    <mergeCell ref="B16:D17"/>
    <mergeCell ref="E16:E17"/>
    <mergeCell ref="F16:G17"/>
    <mergeCell ref="H16:I17"/>
    <mergeCell ref="AB18:AE19"/>
    <mergeCell ref="AF18:AI19"/>
    <mergeCell ref="X16:AA17"/>
    <mergeCell ref="AB16:AE17"/>
    <mergeCell ref="AF16:AI17"/>
    <mergeCell ref="E18:E19"/>
    <mergeCell ref="F18:G19"/>
    <mergeCell ref="H18:I19"/>
    <mergeCell ref="J18:P19"/>
    <mergeCell ref="Q18:S19"/>
    <mergeCell ref="B20:D21"/>
    <mergeCell ref="E20:E21"/>
    <mergeCell ref="F20:G21"/>
    <mergeCell ref="H20:I21"/>
    <mergeCell ref="B22:D23"/>
    <mergeCell ref="X18:AA19"/>
    <mergeCell ref="W18:W19"/>
    <mergeCell ref="T18:V19"/>
    <mergeCell ref="B18:D19"/>
    <mergeCell ref="J22:P23"/>
    <mergeCell ref="Q22:S23"/>
    <mergeCell ref="W22:W23"/>
    <mergeCell ref="T22:V23"/>
    <mergeCell ref="J20:P21"/>
    <mergeCell ref="Q20:S21"/>
    <mergeCell ref="T20:V21"/>
    <mergeCell ref="W20:W21"/>
    <mergeCell ref="B26:D27"/>
    <mergeCell ref="X22:AA23"/>
    <mergeCell ref="AB22:AE23"/>
    <mergeCell ref="AF22:AI23"/>
    <mergeCell ref="X20:AA21"/>
    <mergeCell ref="AB20:AE21"/>
    <mergeCell ref="AF20:AI21"/>
    <mergeCell ref="E22:E23"/>
    <mergeCell ref="F22:G23"/>
    <mergeCell ref="H22:I23"/>
    <mergeCell ref="J24:P25"/>
    <mergeCell ref="Q24:S25"/>
    <mergeCell ref="T24:V25"/>
    <mergeCell ref="W24:W25"/>
    <mergeCell ref="B24:D25"/>
    <mergeCell ref="E24:E25"/>
    <mergeCell ref="F24:G25"/>
    <mergeCell ref="H24:I25"/>
    <mergeCell ref="E26:E27"/>
    <mergeCell ref="F26:G27"/>
    <mergeCell ref="H26:I27"/>
    <mergeCell ref="J26:P27"/>
    <mergeCell ref="Q26:S27"/>
    <mergeCell ref="W26:W27"/>
    <mergeCell ref="T26:V27"/>
    <mergeCell ref="X26:AA27"/>
    <mergeCell ref="AB26:AE27"/>
    <mergeCell ref="AF26:AI27"/>
    <mergeCell ref="X24:AA25"/>
    <mergeCell ref="AB24:AE25"/>
    <mergeCell ref="AF24:AI25"/>
    <mergeCell ref="J28:P29"/>
    <mergeCell ref="Q28:S29"/>
    <mergeCell ref="T28:V29"/>
    <mergeCell ref="W28:W29"/>
    <mergeCell ref="B28:D29"/>
    <mergeCell ref="E28:E29"/>
    <mergeCell ref="F28:G29"/>
    <mergeCell ref="H28:I29"/>
    <mergeCell ref="AB30:AE31"/>
    <mergeCell ref="AF30:AI31"/>
    <mergeCell ref="X28:AA29"/>
    <mergeCell ref="AB28:AE29"/>
    <mergeCell ref="AF28:AI29"/>
    <mergeCell ref="E30:E31"/>
    <mergeCell ref="F30:G31"/>
    <mergeCell ref="H30:I31"/>
    <mergeCell ref="J30:P31"/>
    <mergeCell ref="Q30:S31"/>
    <mergeCell ref="B32:D33"/>
    <mergeCell ref="E32:E33"/>
    <mergeCell ref="F32:G33"/>
    <mergeCell ref="H32:I33"/>
    <mergeCell ref="B34:D35"/>
    <mergeCell ref="X30:AA31"/>
    <mergeCell ref="W30:W31"/>
    <mergeCell ref="T30:V31"/>
    <mergeCell ref="B30:D31"/>
    <mergeCell ref="J34:P35"/>
    <mergeCell ref="Q34:S35"/>
    <mergeCell ref="W34:W35"/>
    <mergeCell ref="T34:V35"/>
    <mergeCell ref="J32:P33"/>
    <mergeCell ref="Q32:S33"/>
    <mergeCell ref="T32:V33"/>
    <mergeCell ref="W32:W33"/>
    <mergeCell ref="B38:D39"/>
    <mergeCell ref="X34:AA35"/>
    <mergeCell ref="AB34:AE35"/>
    <mergeCell ref="AF34:AI35"/>
    <mergeCell ref="X32:AA33"/>
    <mergeCell ref="AB32:AE33"/>
    <mergeCell ref="AF32:AI33"/>
    <mergeCell ref="E34:E35"/>
    <mergeCell ref="F34:G35"/>
    <mergeCell ref="H34:I35"/>
    <mergeCell ref="J36:P37"/>
    <mergeCell ref="Q36:S37"/>
    <mergeCell ref="T36:V37"/>
    <mergeCell ref="W36:W37"/>
    <mergeCell ref="B36:D37"/>
    <mergeCell ref="E36:E37"/>
    <mergeCell ref="F36:G37"/>
    <mergeCell ref="H36:I37"/>
    <mergeCell ref="E38:E39"/>
    <mergeCell ref="F38:G39"/>
    <mergeCell ref="H38:I39"/>
    <mergeCell ref="J38:P39"/>
    <mergeCell ref="Q38:S39"/>
    <mergeCell ref="W38:W39"/>
    <mergeCell ref="T38:V39"/>
    <mergeCell ref="X38:AA39"/>
    <mergeCell ref="AB38:AE39"/>
    <mergeCell ref="AF38:AI39"/>
    <mergeCell ref="X36:AA37"/>
    <mergeCell ref="AB36:AE37"/>
    <mergeCell ref="AF36:AI37"/>
    <mergeCell ref="AF42:AI43"/>
    <mergeCell ref="J40:P41"/>
    <mergeCell ref="Q40:S41"/>
    <mergeCell ref="T40:V41"/>
    <mergeCell ref="W40:W41"/>
    <mergeCell ref="B40:D41"/>
    <mergeCell ref="E40:E41"/>
    <mergeCell ref="F40:G41"/>
    <mergeCell ref="H40:I41"/>
    <mergeCell ref="B44:AI45"/>
    <mergeCell ref="X40:AA41"/>
    <mergeCell ref="AB40:AE41"/>
    <mergeCell ref="AF40:AI41"/>
    <mergeCell ref="H42:I43"/>
    <mergeCell ref="J42:P43"/>
    <mergeCell ref="Q42:S43"/>
    <mergeCell ref="T42:V43"/>
    <mergeCell ref="X42:AA43"/>
    <mergeCell ref="AB42:AE43"/>
  </mergeCells>
  <phoneticPr fontId="80" type="noConversion"/>
  <dataValidations count="7">
    <dataValidation operator="equal" allowBlank="1" showInputMessage="1" showErrorMessage="1" prompt="Saisir sous la forme 20XX" sqref="AG5">
      <formula1>0</formula1>
      <formula2>0</formula2>
    </dataValidation>
    <dataValidation type="list" operator="equal" allowBlank="1" showErrorMessage="1" sqref="H6">
      <formula1>"oui,non"</formula1>
      <formula2>0</formula2>
    </dataValidation>
    <dataValidation operator="equal" allowBlank="1" showInputMessage="1" showErrorMessage="1" prompt="SASIR SOUS LA FORME 20XX-XXXX" sqref="AG7:AI8">
      <formula1>0</formula1>
      <formula2>0</formula2>
    </dataValidation>
    <dataValidation type="decimal" allowBlank="1" showInputMessage="1" showErrorMessage="1" prompt="1 = temps plein_x000a_0.5 = mi temps_x000a_....." sqref="Q12:S41">
      <formula1>0</formula1>
      <formula2>1</formula2>
    </dataValidation>
    <dataValidation type="decimal" allowBlank="1" showErrorMessage="1" sqref="X12:AA41">
      <formula1>0</formula1>
      <formula2>70000</formula2>
    </dataValidation>
    <dataValidation type="decimal" allowBlank="1" showErrorMessage="1" sqref="AB12:AE41">
      <formula1>0</formula1>
      <formula2>140000</formula2>
    </dataValidation>
    <dataValidation type="decimal" allowBlank="1" showErrorMessage="1" sqref="AF12:AI41">
      <formula1>0</formula1>
      <formula2>10000</formula2>
    </dataValidation>
  </dataValidations>
  <pageMargins left="0.78749999999999998" right="0.78749999999999998" top="0.78749999999999998" bottom="0.78749999999999998"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1"/>
    <pageSetUpPr fitToPage="1"/>
  </sheetPr>
  <dimension ref="A1:L56"/>
  <sheetViews>
    <sheetView zoomScale="90" zoomScaleNormal="90" workbookViewId="0">
      <selection activeCell="D7" sqref="D7"/>
    </sheetView>
  </sheetViews>
  <sheetFormatPr baseColWidth="10" defaultRowHeight="12.75" x14ac:dyDescent="0.2"/>
  <cols>
    <col min="1" max="1" width="11.85546875" customWidth="1"/>
    <col min="3" max="3" width="11.28515625" customWidth="1"/>
    <col min="4" max="4" width="13.85546875" customWidth="1"/>
    <col min="5" max="5" width="12.5703125" customWidth="1"/>
    <col min="6" max="6" width="10.5703125" customWidth="1"/>
    <col min="7" max="7" width="15.42578125" style="382" customWidth="1"/>
  </cols>
  <sheetData>
    <row r="1" spans="1:12" ht="18" customHeight="1" x14ac:dyDescent="0.25">
      <c r="A1" s="631" t="s">
        <v>352</v>
      </c>
      <c r="B1" s="631"/>
      <c r="C1" s="631"/>
      <c r="D1" s="631"/>
      <c r="E1" s="631"/>
      <c r="F1" s="631"/>
      <c r="G1" s="631"/>
    </row>
    <row r="2" spans="1:12" ht="18" customHeight="1" x14ac:dyDescent="0.25">
      <c r="A2" s="632" t="s">
        <v>353</v>
      </c>
      <c r="B2" s="632"/>
      <c r="C2" s="632"/>
      <c r="D2" s="632"/>
      <c r="E2" s="632"/>
      <c r="F2" s="632"/>
      <c r="G2" s="632"/>
    </row>
    <row r="3" spans="1:12" s="357" customFormat="1" ht="18.75" customHeight="1" x14ac:dyDescent="0.25">
      <c r="A3" s="652" t="s">
        <v>376</v>
      </c>
      <c r="B3" s="652"/>
      <c r="C3" s="652"/>
      <c r="D3" s="652"/>
      <c r="E3" s="652"/>
      <c r="F3" s="652"/>
      <c r="G3" s="652"/>
    </row>
    <row r="4" spans="1:12" s="357" customFormat="1" ht="19.5" customHeight="1" x14ac:dyDescent="0.2">
      <c r="A4" s="361" t="s">
        <v>355</v>
      </c>
      <c r="B4" s="383">
        <f>'CR p1 identification'!E4</f>
        <v>2016</v>
      </c>
      <c r="E4" s="647" t="s">
        <v>358</v>
      </c>
      <c r="F4" s="647"/>
      <c r="G4" s="385">
        <f>'CR p1 identification'!$D$7</f>
        <v>0</v>
      </c>
      <c r="H4" s="386"/>
      <c r="I4" s="386"/>
      <c r="J4" s="386"/>
      <c r="K4" s="386"/>
    </row>
    <row r="5" spans="1:12" s="357" customFormat="1" ht="19.5" customHeight="1" x14ac:dyDescent="0.2">
      <c r="E5" s="647" t="s">
        <v>359</v>
      </c>
      <c r="F5" s="647"/>
      <c r="G5" s="385">
        <f>'CR p1 identification'!$F$7</f>
        <v>0</v>
      </c>
      <c r="H5" s="386"/>
      <c r="I5" s="386"/>
      <c r="J5" s="386"/>
      <c r="K5" s="386"/>
    </row>
    <row r="6" spans="1:12" s="357" customFormat="1" ht="21" customHeight="1" x14ac:dyDescent="0.2">
      <c r="E6" s="648" t="s">
        <v>377</v>
      </c>
      <c r="F6" s="648"/>
      <c r="G6" s="648"/>
      <c r="H6" s="387"/>
      <c r="I6" s="387"/>
      <c r="J6" s="387"/>
      <c r="K6" s="387"/>
      <c r="L6" s="387"/>
    </row>
    <row r="7" spans="1:12" s="357" customFormat="1" ht="16.5" customHeight="1" x14ac:dyDescent="0.25">
      <c r="A7" s="649" t="s">
        <v>378</v>
      </c>
      <c r="B7" s="649"/>
      <c r="C7" s="649"/>
      <c r="D7" s="388" t="s">
        <v>379</v>
      </c>
      <c r="E7" s="650" t="s">
        <v>380</v>
      </c>
      <c r="F7" s="650"/>
      <c r="G7" s="389"/>
      <c r="H7" s="387"/>
      <c r="I7" s="387"/>
    </row>
    <row r="8" spans="1:12" s="357" customFormat="1" ht="16.5" customHeight="1" x14ac:dyDescent="0.25">
      <c r="A8" s="649"/>
      <c r="B8" s="649"/>
      <c r="C8" s="649"/>
      <c r="D8" s="388" t="s">
        <v>379</v>
      </c>
      <c r="E8" s="651" t="s">
        <v>381</v>
      </c>
      <c r="F8" s="651"/>
      <c r="G8" s="390"/>
    </row>
    <row r="9" spans="1:12" s="357" customFormat="1" ht="18" customHeight="1" x14ac:dyDescent="0.25">
      <c r="A9" s="391"/>
      <c r="B9" s="391"/>
      <c r="C9" s="391"/>
      <c r="D9" s="388" t="s">
        <v>379</v>
      </c>
      <c r="E9" s="645" t="s">
        <v>382</v>
      </c>
      <c r="F9" s="645"/>
      <c r="G9" s="392"/>
    </row>
    <row r="10" spans="1:12" s="360" customFormat="1" ht="4.5" customHeight="1" x14ac:dyDescent="0.25">
      <c r="A10" s="393"/>
      <c r="B10" s="393"/>
      <c r="C10" s="393"/>
      <c r="D10" s="394"/>
      <c r="E10" s="395"/>
      <c r="F10" s="396"/>
      <c r="G10" s="397"/>
    </row>
    <row r="11" spans="1:12" s="371" customFormat="1" ht="25.5" customHeight="1" x14ac:dyDescent="0.2">
      <c r="A11" s="623" t="s">
        <v>383</v>
      </c>
      <c r="B11" s="623"/>
      <c r="C11" s="623"/>
      <c r="D11" s="623" t="s">
        <v>384</v>
      </c>
      <c r="E11" s="623"/>
      <c r="F11" s="623"/>
      <c r="G11" s="398" t="s">
        <v>385</v>
      </c>
    </row>
    <row r="12" spans="1:12" s="357" customFormat="1" ht="15" customHeight="1" x14ac:dyDescent="0.2">
      <c r="A12" s="646" t="s">
        <v>386</v>
      </c>
      <c r="B12" s="646"/>
      <c r="C12" s="646"/>
      <c r="D12" s="644"/>
      <c r="E12" s="644"/>
      <c r="F12" s="644"/>
      <c r="G12" s="399"/>
    </row>
    <row r="13" spans="1:12" s="357" customFormat="1" ht="15" customHeight="1" x14ac:dyDescent="0.2">
      <c r="A13" s="646"/>
      <c r="B13" s="646"/>
      <c r="C13" s="646"/>
      <c r="D13" s="644"/>
      <c r="E13" s="644"/>
      <c r="F13" s="644"/>
      <c r="G13" s="399"/>
    </row>
    <row r="14" spans="1:12" s="357" customFormat="1" ht="15" customHeight="1" x14ac:dyDescent="0.2">
      <c r="A14" s="646"/>
      <c r="B14" s="646"/>
      <c r="C14" s="646"/>
      <c r="D14" s="644"/>
      <c r="E14" s="644"/>
      <c r="F14" s="644"/>
      <c r="G14" s="399"/>
    </row>
    <row r="15" spans="1:12" s="357" customFormat="1" ht="15" customHeight="1" x14ac:dyDescent="0.2">
      <c r="A15" s="646"/>
      <c r="B15" s="646"/>
      <c r="C15" s="646"/>
      <c r="D15" s="644"/>
      <c r="E15" s="644"/>
      <c r="F15" s="644"/>
      <c r="G15" s="399"/>
    </row>
    <row r="16" spans="1:12" s="357" customFormat="1" ht="15" customHeight="1" x14ac:dyDescent="0.2">
      <c r="A16" s="646"/>
      <c r="B16" s="646"/>
      <c r="C16" s="646"/>
      <c r="D16" s="644"/>
      <c r="E16" s="644"/>
      <c r="F16" s="644"/>
      <c r="G16" s="399"/>
    </row>
    <row r="17" spans="1:7" s="357" customFormat="1" ht="15" customHeight="1" x14ac:dyDescent="0.2">
      <c r="A17" s="646"/>
      <c r="B17" s="646"/>
      <c r="C17" s="646"/>
      <c r="D17" s="644"/>
      <c r="E17" s="644"/>
      <c r="F17" s="644"/>
      <c r="G17" s="399"/>
    </row>
    <row r="18" spans="1:7" s="357" customFormat="1" ht="15" customHeight="1" x14ac:dyDescent="0.2">
      <c r="A18" s="646"/>
      <c r="B18" s="646"/>
      <c r="C18" s="646"/>
      <c r="D18" s="644"/>
      <c r="E18" s="644"/>
      <c r="F18" s="644"/>
      <c r="G18" s="399"/>
    </row>
    <row r="19" spans="1:7" s="357" customFormat="1" ht="15.75" customHeight="1" x14ac:dyDescent="0.2">
      <c r="A19" s="646"/>
      <c r="B19" s="646"/>
      <c r="C19" s="646"/>
      <c r="D19" s="644"/>
      <c r="E19" s="644"/>
      <c r="F19" s="644"/>
      <c r="G19" s="399"/>
    </row>
    <row r="20" spans="1:7" s="357" customFormat="1" ht="15" customHeight="1" x14ac:dyDescent="0.2">
      <c r="A20" s="640" t="s">
        <v>387</v>
      </c>
      <c r="B20" s="640"/>
      <c r="C20" s="640"/>
      <c r="D20" s="644"/>
      <c r="E20" s="644"/>
      <c r="F20" s="644"/>
      <c r="G20" s="399"/>
    </row>
    <row r="21" spans="1:7" s="357" customFormat="1" ht="15" customHeight="1" x14ac:dyDescent="0.2">
      <c r="A21" s="640"/>
      <c r="B21" s="640"/>
      <c r="C21" s="640"/>
      <c r="D21" s="644"/>
      <c r="E21" s="644"/>
      <c r="F21" s="644"/>
      <c r="G21" s="399"/>
    </row>
    <row r="22" spans="1:7" s="357" customFormat="1" ht="15" customHeight="1" x14ac:dyDescent="0.2">
      <c r="A22" s="640"/>
      <c r="B22" s="640"/>
      <c r="C22" s="640"/>
      <c r="D22" s="644"/>
      <c r="E22" s="644"/>
      <c r="F22" s="644"/>
      <c r="G22" s="399"/>
    </row>
    <row r="23" spans="1:7" s="357" customFormat="1" ht="15" customHeight="1" x14ac:dyDescent="0.2">
      <c r="A23" s="640"/>
      <c r="B23" s="640"/>
      <c r="C23" s="640"/>
      <c r="D23" s="644"/>
      <c r="E23" s="644"/>
      <c r="F23" s="644"/>
      <c r="G23" s="399"/>
    </row>
    <row r="24" spans="1:7" s="357" customFormat="1" ht="15" customHeight="1" x14ac:dyDescent="0.2">
      <c r="A24" s="640"/>
      <c r="B24" s="640"/>
      <c r="C24" s="640"/>
      <c r="D24" s="644"/>
      <c r="E24" s="644"/>
      <c r="F24" s="644"/>
      <c r="G24" s="399"/>
    </row>
    <row r="25" spans="1:7" s="357" customFormat="1" ht="15" customHeight="1" x14ac:dyDescent="0.2">
      <c r="A25" s="638" t="s">
        <v>388</v>
      </c>
      <c r="B25" s="638"/>
      <c r="C25" s="638"/>
      <c r="D25" s="644"/>
      <c r="E25" s="644"/>
      <c r="F25" s="644"/>
      <c r="G25" s="399"/>
    </row>
    <row r="26" spans="1:7" s="357" customFormat="1" ht="15" customHeight="1" x14ac:dyDescent="0.2">
      <c r="A26" s="638"/>
      <c r="B26" s="638"/>
      <c r="C26" s="638"/>
      <c r="D26" s="644"/>
      <c r="E26" s="644"/>
      <c r="F26" s="644"/>
      <c r="G26" s="399"/>
    </row>
    <row r="27" spans="1:7" s="357" customFormat="1" ht="15" customHeight="1" x14ac:dyDescent="0.2">
      <c r="A27" s="638"/>
      <c r="B27" s="638"/>
      <c r="C27" s="638"/>
      <c r="D27" s="644"/>
      <c r="E27" s="644"/>
      <c r="F27" s="644"/>
      <c r="G27" s="399"/>
    </row>
    <row r="28" spans="1:7" s="357" customFormat="1" ht="15" customHeight="1" x14ac:dyDescent="0.2">
      <c r="A28" s="638"/>
      <c r="B28" s="638"/>
      <c r="C28" s="638"/>
      <c r="D28" s="644"/>
      <c r="E28" s="644"/>
      <c r="F28" s="644"/>
      <c r="G28" s="399"/>
    </row>
    <row r="29" spans="1:7" s="357" customFormat="1" ht="15" customHeight="1" x14ac:dyDescent="0.2">
      <c r="A29" s="638"/>
      <c r="B29" s="638"/>
      <c r="C29" s="638"/>
      <c r="D29" s="644"/>
      <c r="E29" s="644"/>
      <c r="F29" s="644"/>
      <c r="G29" s="399"/>
    </row>
    <row r="30" spans="1:7" s="357" customFormat="1" ht="15" customHeight="1" x14ac:dyDescent="0.2">
      <c r="A30" s="638"/>
      <c r="B30" s="638"/>
      <c r="C30" s="638"/>
      <c r="D30" s="644"/>
      <c r="E30" s="644"/>
      <c r="F30" s="644"/>
      <c r="G30" s="399"/>
    </row>
    <row r="31" spans="1:7" s="357" customFormat="1" ht="15" customHeight="1" x14ac:dyDescent="0.2">
      <c r="A31" s="400"/>
      <c r="B31" s="400"/>
      <c r="C31" s="400"/>
      <c r="D31" s="401"/>
      <c r="E31" s="401"/>
      <c r="F31" s="370" t="s">
        <v>389</v>
      </c>
      <c r="G31" s="402">
        <f>SUM(G12:G30)</f>
        <v>0</v>
      </c>
    </row>
    <row r="32" spans="1:7" s="357" customFormat="1" ht="6" customHeight="1" x14ac:dyDescent="0.2">
      <c r="A32" s="403"/>
      <c r="B32" s="403"/>
      <c r="C32" s="403"/>
      <c r="D32" s="404"/>
      <c r="E32" s="404"/>
      <c r="F32" s="404"/>
      <c r="G32" s="397"/>
    </row>
    <row r="33" spans="1:7" s="357" customFormat="1" ht="15.75" customHeight="1" x14ac:dyDescent="0.2">
      <c r="A33" s="642" t="s">
        <v>390</v>
      </c>
      <c r="B33" s="642"/>
      <c r="C33" s="642"/>
      <c r="D33" s="643"/>
      <c r="E33" s="643"/>
      <c r="F33" s="643"/>
      <c r="G33" s="643"/>
    </row>
    <row r="34" spans="1:7" s="357" customFormat="1" ht="27.75" customHeight="1" x14ac:dyDescent="0.2">
      <c r="A34" s="642"/>
      <c r="B34" s="642"/>
      <c r="C34" s="642"/>
      <c r="D34" s="643"/>
      <c r="E34" s="643"/>
      <c r="F34" s="643"/>
      <c r="G34" s="643"/>
    </row>
    <row r="35" spans="1:7" s="357" customFormat="1" ht="23.25" customHeight="1" x14ac:dyDescent="0.2">
      <c r="A35" s="623" t="s">
        <v>383</v>
      </c>
      <c r="B35" s="623"/>
      <c r="C35" s="623"/>
      <c r="D35" s="623" t="s">
        <v>384</v>
      </c>
      <c r="E35" s="623"/>
      <c r="F35" s="623"/>
      <c r="G35" s="398" t="s">
        <v>385</v>
      </c>
    </row>
    <row r="36" spans="1:7" s="357" customFormat="1" ht="12.75" customHeight="1" x14ac:dyDescent="0.2">
      <c r="A36" s="641" t="s">
        <v>391</v>
      </c>
      <c r="B36" s="641"/>
      <c r="C36" s="641"/>
      <c r="D36" s="639"/>
      <c r="E36" s="639"/>
      <c r="F36" s="639"/>
      <c r="G36" s="405"/>
    </row>
    <row r="37" spans="1:7" s="357" customFormat="1" x14ac:dyDescent="0.2">
      <c r="A37" s="641"/>
      <c r="B37" s="641"/>
      <c r="C37" s="641"/>
      <c r="D37" s="639"/>
      <c r="E37" s="639"/>
      <c r="F37" s="639"/>
      <c r="G37" s="405"/>
    </row>
    <row r="38" spans="1:7" s="357" customFormat="1" x14ac:dyDescent="0.2">
      <c r="A38" s="641"/>
      <c r="B38" s="641"/>
      <c r="C38" s="641"/>
      <c r="D38" s="639"/>
      <c r="E38" s="639"/>
      <c r="F38" s="639"/>
      <c r="G38" s="405"/>
    </row>
    <row r="39" spans="1:7" s="357" customFormat="1" x14ac:dyDescent="0.2">
      <c r="A39" s="641"/>
      <c r="B39" s="641"/>
      <c r="C39" s="641"/>
      <c r="D39" s="639"/>
      <c r="E39" s="639"/>
      <c r="F39" s="639"/>
      <c r="G39" s="405"/>
    </row>
    <row r="40" spans="1:7" s="357" customFormat="1" x14ac:dyDescent="0.2">
      <c r="A40" s="641"/>
      <c r="B40" s="641"/>
      <c r="C40" s="641"/>
      <c r="D40" s="639"/>
      <c r="E40" s="639"/>
      <c r="F40" s="639"/>
      <c r="G40" s="405"/>
    </row>
    <row r="41" spans="1:7" s="357" customFormat="1" ht="16.5" customHeight="1" x14ac:dyDescent="0.2">
      <c r="A41" s="641"/>
      <c r="B41" s="641"/>
      <c r="C41" s="641"/>
      <c r="D41" s="639"/>
      <c r="E41" s="639"/>
      <c r="F41" s="639"/>
      <c r="G41" s="405"/>
    </row>
    <row r="42" spans="1:7" s="357" customFormat="1" ht="13.5" customHeight="1" x14ac:dyDescent="0.2">
      <c r="A42" s="640" t="s">
        <v>387</v>
      </c>
      <c r="B42" s="640"/>
      <c r="C42" s="640"/>
      <c r="D42" s="639"/>
      <c r="E42" s="639"/>
      <c r="F42" s="639"/>
      <c r="G42" s="405"/>
    </row>
    <row r="43" spans="1:7" s="357" customFormat="1" x14ac:dyDescent="0.2">
      <c r="A43" s="640"/>
      <c r="B43" s="640"/>
      <c r="C43" s="640"/>
      <c r="D43" s="639"/>
      <c r="E43" s="639"/>
      <c r="F43" s="639"/>
      <c r="G43" s="405"/>
    </row>
    <row r="44" spans="1:7" s="357" customFormat="1" x14ac:dyDescent="0.2">
      <c r="A44" s="640"/>
      <c r="B44" s="640"/>
      <c r="C44" s="640"/>
      <c r="D44" s="639"/>
      <c r="E44" s="639"/>
      <c r="F44" s="639"/>
      <c r="G44" s="405"/>
    </row>
    <row r="45" spans="1:7" s="357" customFormat="1" x14ac:dyDescent="0.2">
      <c r="A45" s="640"/>
      <c r="B45" s="640"/>
      <c r="C45" s="640"/>
      <c r="D45" s="639"/>
      <c r="E45" s="639"/>
      <c r="F45" s="639"/>
      <c r="G45" s="405"/>
    </row>
    <row r="46" spans="1:7" s="357" customFormat="1" x14ac:dyDescent="0.2">
      <c r="A46" s="640"/>
      <c r="B46" s="640"/>
      <c r="C46" s="640"/>
      <c r="D46" s="639"/>
      <c r="E46" s="639"/>
      <c r="F46" s="639"/>
      <c r="G46" s="405"/>
    </row>
    <row r="47" spans="1:7" s="357" customFormat="1" ht="14.85" customHeight="1" x14ac:dyDescent="0.2">
      <c r="A47" s="638" t="s">
        <v>388</v>
      </c>
      <c r="B47" s="638"/>
      <c r="C47" s="638"/>
      <c r="D47" s="639"/>
      <c r="E47" s="639"/>
      <c r="F47" s="639"/>
      <c r="G47" s="405"/>
    </row>
    <row r="48" spans="1:7" s="357" customFormat="1" x14ac:dyDescent="0.2">
      <c r="A48" s="638"/>
      <c r="B48" s="638"/>
      <c r="C48" s="638"/>
      <c r="D48" s="639"/>
      <c r="E48" s="639"/>
      <c r="F48" s="639"/>
      <c r="G48" s="405"/>
    </row>
    <row r="49" spans="1:7" s="357" customFormat="1" x14ac:dyDescent="0.2">
      <c r="A49" s="638"/>
      <c r="B49" s="638"/>
      <c r="C49" s="638"/>
      <c r="D49" s="639"/>
      <c r="E49" s="639"/>
      <c r="F49" s="639"/>
      <c r="G49" s="405"/>
    </row>
    <row r="50" spans="1:7" s="357" customFormat="1" x14ac:dyDescent="0.2">
      <c r="A50" s="638"/>
      <c r="B50" s="638"/>
      <c r="C50" s="638"/>
      <c r="D50" s="639"/>
      <c r="E50" s="639"/>
      <c r="F50" s="639"/>
      <c r="G50" s="405"/>
    </row>
    <row r="51" spans="1:7" s="357" customFormat="1" x14ac:dyDescent="0.2">
      <c r="A51" s="638"/>
      <c r="B51" s="638"/>
      <c r="C51" s="638"/>
      <c r="D51" s="639"/>
      <c r="E51" s="639"/>
      <c r="F51" s="639"/>
      <c r="G51" s="405"/>
    </row>
    <row r="52" spans="1:7" s="357" customFormat="1" x14ac:dyDescent="0.2">
      <c r="A52" s="638"/>
      <c r="B52" s="638"/>
      <c r="C52" s="638"/>
      <c r="D52" s="639"/>
      <c r="E52" s="639"/>
      <c r="F52" s="639"/>
      <c r="G52" s="405"/>
    </row>
    <row r="53" spans="1:7" s="357" customFormat="1" ht="14.85" customHeight="1" x14ac:dyDescent="0.2">
      <c r="A53" s="635" t="s">
        <v>392</v>
      </c>
      <c r="B53" s="635"/>
      <c r="C53" s="635"/>
      <c r="D53" s="635"/>
      <c r="F53" s="370" t="s">
        <v>393</v>
      </c>
      <c r="G53" s="402">
        <f>SUM(G36:G52)</f>
        <v>0</v>
      </c>
    </row>
    <row r="54" spans="1:7" s="357" customFormat="1" ht="18" customHeight="1" x14ac:dyDescent="0.2">
      <c r="A54" s="635"/>
      <c r="B54" s="635"/>
      <c r="C54" s="635"/>
      <c r="D54" s="635"/>
      <c r="E54" s="636" t="s">
        <v>394</v>
      </c>
      <c r="F54" s="636"/>
      <c r="G54" s="406">
        <f>SUM(G31+G53)</f>
        <v>0</v>
      </c>
    </row>
    <row r="55" spans="1:7" s="357" customFormat="1" ht="18" customHeight="1" x14ac:dyDescent="0.2">
      <c r="A55" s="637"/>
      <c r="B55" s="637"/>
      <c r="C55" s="637"/>
      <c r="D55" s="637"/>
      <c r="E55" s="637"/>
      <c r="F55" s="637"/>
      <c r="G55" s="637"/>
    </row>
    <row r="56" spans="1:7" s="357" customFormat="1" ht="14.25" x14ac:dyDescent="0.2">
      <c r="A56" s="377" t="s">
        <v>374</v>
      </c>
      <c r="G56" s="348" t="s">
        <v>395</v>
      </c>
    </row>
  </sheetData>
  <sheetProtection password="C60F" sheet="1"/>
  <mergeCells count="61">
    <mergeCell ref="E5:F5"/>
    <mergeCell ref="E6:G6"/>
    <mergeCell ref="A7:C8"/>
    <mergeCell ref="E7:F7"/>
    <mergeCell ref="E8:F8"/>
    <mergeCell ref="A1:G1"/>
    <mergeCell ref="A2:G2"/>
    <mergeCell ref="A3:G3"/>
    <mergeCell ref="E4:F4"/>
    <mergeCell ref="E9:F9"/>
    <mergeCell ref="A11:C11"/>
    <mergeCell ref="D11:F11"/>
    <mergeCell ref="A12:C19"/>
    <mergeCell ref="D12:F12"/>
    <mergeCell ref="D13:F13"/>
    <mergeCell ref="D14:F14"/>
    <mergeCell ref="D15:F15"/>
    <mergeCell ref="D16:F16"/>
    <mergeCell ref="D17:F17"/>
    <mergeCell ref="D30:F30"/>
    <mergeCell ref="D18:F18"/>
    <mergeCell ref="D19:F19"/>
    <mergeCell ref="A20:C24"/>
    <mergeCell ref="D20:F20"/>
    <mergeCell ref="D21:F21"/>
    <mergeCell ref="D22:F22"/>
    <mergeCell ref="D23:F23"/>
    <mergeCell ref="D24:F24"/>
    <mergeCell ref="A33:C34"/>
    <mergeCell ref="D33:G34"/>
    <mergeCell ref="A35:C35"/>
    <mergeCell ref="D35:F35"/>
    <mergeCell ref="A25:C30"/>
    <mergeCell ref="D25:F25"/>
    <mergeCell ref="D26:F26"/>
    <mergeCell ref="D27:F27"/>
    <mergeCell ref="D28:F28"/>
    <mergeCell ref="D29:F29"/>
    <mergeCell ref="A36:C41"/>
    <mergeCell ref="D36:F36"/>
    <mergeCell ref="D37:F37"/>
    <mergeCell ref="D38:F38"/>
    <mergeCell ref="D39:F39"/>
    <mergeCell ref="D40:F40"/>
    <mergeCell ref="D41:F41"/>
    <mergeCell ref="A42:C46"/>
    <mergeCell ref="D42:F42"/>
    <mergeCell ref="D43:F43"/>
    <mergeCell ref="D44:F44"/>
    <mergeCell ref="D45:F45"/>
    <mergeCell ref="D46:F46"/>
    <mergeCell ref="A53:D54"/>
    <mergeCell ref="E54:F54"/>
    <mergeCell ref="A55:G55"/>
    <mergeCell ref="A47:C52"/>
    <mergeCell ref="D47:F47"/>
    <mergeCell ref="D48:F48"/>
    <mergeCell ref="D49:F49"/>
    <mergeCell ref="D50:F50"/>
    <mergeCell ref="D51:F51"/>
    <mergeCell ref="D52:F52"/>
  </mergeCells>
  <phoneticPr fontId="80" type="noConversion"/>
  <dataValidations count="5">
    <dataValidation operator="equal" allowBlank="1" showInputMessage="1" showErrorMessage="1" prompt="saisir sous la forme 20XX-XXXX" sqref="G4:G5">
      <formula1>0</formula1>
      <formula2>0</formula2>
    </dataValidation>
    <dataValidation operator="equal" allowBlank="1" showInputMessage="1" showErrorMessage="1" prompt="Saisir sous la forme 20XX" sqref="B4">
      <formula1>0</formula1>
      <formula2>0</formula2>
    </dataValidation>
    <dataValidation type="list" operator="equal" allowBlank="1" showInputMessage="1" showErrorMessage="1" prompt="saisie&quot; X&quot;" sqref="D7">
      <formula1>"x,-"</formula1>
      <formula2>0</formula2>
    </dataValidation>
    <dataValidation type="list" operator="equal" allowBlank="1" showErrorMessage="1" sqref="D8:D10">
      <formula1>"x,-"</formula1>
      <formula2>0</formula2>
    </dataValidation>
    <dataValidation type="decimal" allowBlank="1" showErrorMessage="1" sqref="G12:G30 G36:G54">
      <formula1>0</formula1>
      <formula2>1000000000</formula2>
    </dataValidation>
  </dataValidations>
  <pageMargins left="0.78749999999999998" right="0.78749999999999998" top="0.78749999999999998" bottom="0.78749999999999998"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1"/>
    <pageSetUpPr fitToPage="1"/>
  </sheetPr>
  <dimension ref="A1:F37"/>
  <sheetViews>
    <sheetView zoomScale="90" zoomScaleNormal="90" workbookViewId="0">
      <selection activeCell="A12" sqref="A12"/>
    </sheetView>
  </sheetViews>
  <sheetFormatPr baseColWidth="10" defaultRowHeight="12.75" x14ac:dyDescent="0.2"/>
  <cols>
    <col min="1" max="1" width="44.5703125" style="407" customWidth="1"/>
    <col min="2" max="2" width="23.7109375" style="407" customWidth="1"/>
    <col min="3" max="3" width="13.42578125" style="407" customWidth="1"/>
    <col min="4" max="4" width="11.28515625" style="407" customWidth="1"/>
  </cols>
  <sheetData>
    <row r="1" spans="1:6" ht="18" customHeight="1" x14ac:dyDescent="0.2">
      <c r="A1" s="657" t="s">
        <v>352</v>
      </c>
      <c r="B1" s="657"/>
      <c r="C1" s="657"/>
      <c r="D1" s="657"/>
    </row>
    <row r="2" spans="1:6" ht="18" customHeight="1" x14ac:dyDescent="0.2">
      <c r="A2" s="658" t="s">
        <v>396</v>
      </c>
      <c r="B2" s="658"/>
      <c r="C2" s="658"/>
      <c r="D2" s="658"/>
    </row>
    <row r="3" spans="1:6" ht="18.75" customHeight="1" x14ac:dyDescent="0.2">
      <c r="A3" s="659" t="s">
        <v>397</v>
      </c>
      <c r="B3" s="659"/>
      <c r="C3" s="659"/>
      <c r="D3" s="659"/>
    </row>
    <row r="4" spans="1:6" s="357" customFormat="1" ht="33.75" customHeight="1" x14ac:dyDescent="0.2">
      <c r="A4" s="408"/>
      <c r="B4" s="408"/>
      <c r="C4" s="361" t="s">
        <v>355</v>
      </c>
      <c r="D4" s="409">
        <f>'CR p1 identification'!E4</f>
        <v>2016</v>
      </c>
      <c r="F4" s="410"/>
    </row>
    <row r="5" spans="1:6" s="357" customFormat="1" x14ac:dyDescent="0.2">
      <c r="A5" s="411"/>
      <c r="B5" s="411"/>
      <c r="C5" s="384" t="s">
        <v>358</v>
      </c>
      <c r="D5" s="385">
        <f>'CR p1 identification'!D7</f>
        <v>0</v>
      </c>
    </row>
    <row r="6" spans="1:6" s="357" customFormat="1" x14ac:dyDescent="0.2">
      <c r="A6" s="387"/>
      <c r="B6" s="387"/>
      <c r="C6" s="384" t="s">
        <v>359</v>
      </c>
      <c r="D6" s="385">
        <f>'CR p1 identification'!F7</f>
        <v>0</v>
      </c>
    </row>
    <row r="7" spans="1:6" s="357" customFormat="1" ht="18.75" customHeight="1" x14ac:dyDescent="0.2">
      <c r="A7" s="412"/>
      <c r="B7" s="412"/>
      <c r="C7" s="413"/>
      <c r="D7" s="371"/>
    </row>
    <row r="8" spans="1:6" s="357" customFormat="1" ht="15" customHeight="1" x14ac:dyDescent="0.2">
      <c r="A8" s="414"/>
      <c r="B8" s="414"/>
      <c r="C8" s="414"/>
      <c r="D8" s="371"/>
    </row>
    <row r="9" spans="1:6" s="357" customFormat="1" ht="12.75" customHeight="1" x14ac:dyDescent="0.2">
      <c r="A9" s="660" t="s">
        <v>398</v>
      </c>
      <c r="B9" s="661" t="s">
        <v>399</v>
      </c>
      <c r="C9" s="662" t="s">
        <v>400</v>
      </c>
      <c r="D9" s="662"/>
    </row>
    <row r="10" spans="1:6" s="357" customFormat="1" ht="12.75" customHeight="1" x14ac:dyDescent="0.2">
      <c r="A10" s="660"/>
      <c r="B10" s="661"/>
      <c r="C10" s="662"/>
      <c r="D10" s="662"/>
    </row>
    <row r="11" spans="1:6" s="357" customFormat="1" ht="13.5" customHeight="1" x14ac:dyDescent="0.2">
      <c r="A11" s="660"/>
      <c r="B11" s="661"/>
      <c r="C11" s="662"/>
      <c r="D11" s="662"/>
    </row>
    <row r="12" spans="1:6" s="357" customFormat="1" ht="45" customHeight="1" x14ac:dyDescent="0.2">
      <c r="A12" s="415"/>
      <c r="B12" s="416"/>
      <c r="C12" s="654"/>
      <c r="D12" s="654"/>
    </row>
    <row r="13" spans="1:6" s="357" customFormat="1" ht="45" customHeight="1" x14ac:dyDescent="0.2">
      <c r="A13" s="415"/>
      <c r="B13" s="416"/>
      <c r="C13" s="654"/>
      <c r="D13" s="654"/>
    </row>
    <row r="14" spans="1:6" s="357" customFormat="1" ht="45" customHeight="1" x14ac:dyDescent="0.2">
      <c r="A14" s="415"/>
      <c r="B14" s="416"/>
      <c r="C14" s="654"/>
      <c r="D14" s="654"/>
    </row>
    <row r="15" spans="1:6" s="357" customFormat="1" ht="45" customHeight="1" x14ac:dyDescent="0.2">
      <c r="A15" s="415"/>
      <c r="B15" s="416"/>
      <c r="C15" s="654"/>
      <c r="D15" s="654"/>
    </row>
    <row r="16" spans="1:6" s="357" customFormat="1" ht="45" customHeight="1" x14ac:dyDescent="0.2">
      <c r="A16" s="415"/>
      <c r="B16" s="416"/>
      <c r="C16" s="654"/>
      <c r="D16" s="654"/>
    </row>
    <row r="17" spans="1:4" s="357" customFormat="1" ht="45" customHeight="1" x14ac:dyDescent="0.2">
      <c r="A17" s="415"/>
      <c r="B17" s="416"/>
      <c r="C17" s="654"/>
      <c r="D17" s="654"/>
    </row>
    <row r="18" spans="1:4" s="357" customFormat="1" ht="45" customHeight="1" x14ac:dyDescent="0.2">
      <c r="A18" s="415"/>
      <c r="B18" s="416"/>
      <c r="C18" s="654"/>
      <c r="D18" s="654"/>
    </row>
    <row r="19" spans="1:4" s="357" customFormat="1" ht="45" customHeight="1" x14ac:dyDescent="0.2">
      <c r="A19" s="415"/>
      <c r="B19" s="416"/>
      <c r="C19" s="654"/>
      <c r="D19" s="654"/>
    </row>
    <row r="20" spans="1:4" s="357" customFormat="1" ht="45" customHeight="1" x14ac:dyDescent="0.2">
      <c r="A20" s="415"/>
      <c r="B20" s="416"/>
      <c r="C20" s="654"/>
      <c r="D20" s="654"/>
    </row>
    <row r="21" spans="1:4" s="357" customFormat="1" ht="14.25" customHeight="1" x14ac:dyDescent="0.2">
      <c r="A21" s="655"/>
      <c r="B21" s="655" t="s">
        <v>306</v>
      </c>
      <c r="C21" s="656">
        <f>SUM(C12:D20)</f>
        <v>0</v>
      </c>
      <c r="D21" s="656"/>
    </row>
    <row r="22" spans="1:4" s="357" customFormat="1" ht="12" customHeight="1" x14ac:dyDescent="0.2">
      <c r="A22" s="655"/>
      <c r="B22" s="655"/>
      <c r="C22" s="656"/>
      <c r="D22" s="656"/>
    </row>
    <row r="23" spans="1:4" s="357" customFormat="1" ht="0.75" customHeight="1" x14ac:dyDescent="0.2">
      <c r="A23" s="655"/>
      <c r="B23" s="655"/>
      <c r="C23" s="656"/>
      <c r="D23" s="656"/>
    </row>
    <row r="24" spans="1:4" s="357" customFormat="1" ht="18.75" customHeight="1" x14ac:dyDescent="0.2">
      <c r="A24" s="653" t="s">
        <v>401</v>
      </c>
      <c r="B24" s="653"/>
      <c r="C24" s="653"/>
      <c r="D24" s="653"/>
    </row>
    <row r="25" spans="1:4" s="357" customFormat="1" x14ac:dyDescent="0.2">
      <c r="A25" s="377"/>
      <c r="B25" s="371"/>
      <c r="C25" s="371"/>
      <c r="D25" s="417"/>
    </row>
    <row r="26" spans="1:4" s="357" customFormat="1" x14ac:dyDescent="0.2">
      <c r="A26" s="371"/>
      <c r="B26" s="371"/>
      <c r="C26" s="371"/>
      <c r="D26" s="371"/>
    </row>
    <row r="27" spans="1:4" s="357" customFormat="1" x14ac:dyDescent="0.2">
      <c r="A27" s="371"/>
      <c r="B27" s="371"/>
      <c r="C27" s="371"/>
      <c r="D27" s="371"/>
    </row>
    <row r="28" spans="1:4" s="357" customFormat="1" x14ac:dyDescent="0.2">
      <c r="A28" s="377"/>
      <c r="B28" s="371"/>
      <c r="C28" s="371"/>
      <c r="D28" s="417"/>
    </row>
    <row r="29" spans="1:4" s="357" customFormat="1" x14ac:dyDescent="0.2">
      <c r="A29" s="371"/>
      <c r="B29" s="371"/>
      <c r="C29" s="371"/>
      <c r="D29" s="371"/>
    </row>
    <row r="30" spans="1:4" s="357" customFormat="1" x14ac:dyDescent="0.2">
      <c r="A30" s="371"/>
      <c r="B30" s="371"/>
      <c r="C30" s="371"/>
      <c r="D30" s="371"/>
    </row>
    <row r="31" spans="1:4" s="357" customFormat="1" x14ac:dyDescent="0.2">
      <c r="A31" s="371"/>
      <c r="B31" s="371"/>
      <c r="C31" s="371"/>
      <c r="D31" s="371"/>
    </row>
    <row r="37" spans="1:4" ht="14.25" x14ac:dyDescent="0.2">
      <c r="A37" s="377" t="s">
        <v>374</v>
      </c>
      <c r="D37" s="348" t="s">
        <v>402</v>
      </c>
    </row>
  </sheetData>
  <sheetProtection password="C60F" sheet="1"/>
  <mergeCells count="19">
    <mergeCell ref="C12:D12"/>
    <mergeCell ref="C13:D13"/>
    <mergeCell ref="C14:D14"/>
    <mergeCell ref="C15:D15"/>
    <mergeCell ref="A1:D1"/>
    <mergeCell ref="A2:D2"/>
    <mergeCell ref="A3:D3"/>
    <mergeCell ref="A9:A11"/>
    <mergeCell ref="B9:B11"/>
    <mergeCell ref="C9:D11"/>
    <mergeCell ref="A24:D24"/>
    <mergeCell ref="C20:D20"/>
    <mergeCell ref="A21:A23"/>
    <mergeCell ref="B21:B23"/>
    <mergeCell ref="C21:D23"/>
    <mergeCell ref="C16:D16"/>
    <mergeCell ref="C17:D17"/>
    <mergeCell ref="C18:D18"/>
    <mergeCell ref="C19:D19"/>
  </mergeCells>
  <phoneticPr fontId="80" type="noConversion"/>
  <dataValidations count="4">
    <dataValidation operator="equal" allowBlank="1" showInputMessage="1" showErrorMessage="1" prompt="saisir sous la forme 20XX-XXXX" sqref="D5:D6">
      <formula1>0</formula1>
      <formula2>0</formula2>
    </dataValidation>
    <dataValidation operator="equal" allowBlank="1" showInputMessage="1" showErrorMessage="1" prompt="Saisir sous la forme 20XX" sqref="D4">
      <formula1>0</formula1>
      <formula2>0</formula2>
    </dataValidation>
    <dataValidation type="decimal" allowBlank="1" showInputMessage="1" showErrorMessage="1" prompt="SASIR UN NOMBRE" sqref="C12:D20">
      <formula1>0</formula1>
      <formula2>100000000</formula2>
    </dataValidation>
    <dataValidation type="decimal" allowBlank="1" showErrorMessage="1" sqref="C21:D23">
      <formula1>0</formula1>
      <formula2>100000000</formula2>
    </dataValidation>
  </dataValidations>
  <pageMargins left="0.78749999999999998" right="0.78749999999999998" top="0.78749999999999998" bottom="0.78749999999999998"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1"/>
    <pageSetUpPr fitToPage="1"/>
  </sheetPr>
  <dimension ref="A1:H51"/>
  <sheetViews>
    <sheetView zoomScale="90" zoomScaleNormal="90" workbookViewId="0">
      <selection activeCell="J32" sqref="J32"/>
    </sheetView>
  </sheetViews>
  <sheetFormatPr baseColWidth="10" defaultRowHeight="12.75" x14ac:dyDescent="0.2"/>
  <cols>
    <col min="1" max="1" width="11.42578125" style="102"/>
    <col min="2" max="2" width="11.7109375" style="102" customWidth="1"/>
    <col min="3" max="3" width="16.7109375" style="102" customWidth="1"/>
    <col min="4" max="4" width="10.28515625" style="102" customWidth="1"/>
    <col min="5" max="5" width="5.42578125" style="102" customWidth="1"/>
    <col min="6" max="6" width="8.85546875" style="102" customWidth="1"/>
    <col min="7" max="7" width="14.140625" style="102" customWidth="1"/>
    <col min="8" max="8" width="10.28515625" style="102" customWidth="1"/>
  </cols>
  <sheetData>
    <row r="1" spans="1:8" ht="18" customHeight="1" x14ac:dyDescent="0.25">
      <c r="A1" s="674" t="s">
        <v>352</v>
      </c>
      <c r="B1" s="674"/>
      <c r="C1" s="674"/>
      <c r="D1" s="674"/>
      <c r="E1" s="674"/>
      <c r="F1" s="674"/>
      <c r="G1" s="674"/>
      <c r="H1" s="418"/>
    </row>
    <row r="2" spans="1:8" ht="18" customHeight="1" x14ac:dyDescent="0.25">
      <c r="A2" s="675" t="s">
        <v>403</v>
      </c>
      <c r="B2" s="675"/>
      <c r="C2" s="675"/>
      <c r="D2" s="675"/>
      <c r="E2" s="675"/>
      <c r="F2" s="675"/>
      <c r="G2" s="675"/>
      <c r="H2" s="418"/>
    </row>
    <row r="3" spans="1:8" ht="18.75" customHeight="1" x14ac:dyDescent="0.25">
      <c r="A3" s="676" t="s">
        <v>404</v>
      </c>
      <c r="B3" s="676"/>
      <c r="C3" s="676"/>
      <c r="D3" s="676"/>
      <c r="E3" s="676"/>
      <c r="F3" s="676"/>
      <c r="G3" s="676"/>
      <c r="H3" s="418"/>
    </row>
    <row r="4" spans="1:8" ht="18" x14ac:dyDescent="0.25">
      <c r="A4" s="419"/>
      <c r="B4" s="419"/>
      <c r="C4" s="419"/>
      <c r="D4" s="419"/>
      <c r="E4" s="419"/>
      <c r="F4" s="419"/>
      <c r="G4" s="419"/>
      <c r="H4" s="419"/>
    </row>
    <row r="5" spans="1:8" s="357" customFormat="1" ht="18.75" customHeight="1" x14ac:dyDescent="0.2">
      <c r="A5" s="420"/>
      <c r="B5" s="420"/>
      <c r="C5" s="420"/>
      <c r="D5" s="420"/>
      <c r="E5" s="663" t="s">
        <v>355</v>
      </c>
      <c r="F5" s="663"/>
      <c r="G5" s="421">
        <f>'CR p1 identification'!E4</f>
        <v>2016</v>
      </c>
    </row>
    <row r="6" spans="1:8" s="357" customFormat="1" ht="15.75" customHeight="1" x14ac:dyDescent="0.2">
      <c r="A6" s="420"/>
      <c r="B6" s="420"/>
      <c r="C6" s="420"/>
      <c r="D6" s="420"/>
      <c r="E6" s="671" t="s">
        <v>358</v>
      </c>
      <c r="F6" s="671"/>
      <c r="G6" s="422">
        <f>'CR p1 identification'!$D$7</f>
        <v>0</v>
      </c>
    </row>
    <row r="7" spans="1:8" s="357" customFormat="1" ht="15.75" customHeight="1" x14ac:dyDescent="0.2">
      <c r="A7" s="420"/>
      <c r="B7" s="420"/>
      <c r="C7" s="420"/>
      <c r="D7" s="420"/>
      <c r="E7" s="671" t="s">
        <v>359</v>
      </c>
      <c r="F7" s="671"/>
      <c r="G7" s="422">
        <f>'CR p1 identification'!$F$7</f>
        <v>0</v>
      </c>
      <c r="H7" s="420"/>
    </row>
    <row r="8" spans="1:8" s="357" customFormat="1" x14ac:dyDescent="0.2">
      <c r="A8" s="420"/>
      <c r="B8" s="420"/>
      <c r="C8" s="420"/>
      <c r="D8" s="420"/>
      <c r="E8" s="420"/>
      <c r="F8" s="420"/>
      <c r="G8" s="420"/>
      <c r="H8" s="420"/>
    </row>
    <row r="9" spans="1:8" s="357" customFormat="1" x14ac:dyDescent="0.2">
      <c r="A9" s="420"/>
      <c r="B9" s="420"/>
      <c r="C9" s="420"/>
      <c r="D9" s="420"/>
      <c r="E9" s="420"/>
      <c r="F9" s="420"/>
      <c r="G9" s="420"/>
      <c r="H9" s="420"/>
    </row>
    <row r="10" spans="1:8" s="357" customFormat="1" x14ac:dyDescent="0.2">
      <c r="A10" s="420"/>
      <c r="B10" s="420"/>
      <c r="C10" s="420"/>
      <c r="D10" s="420"/>
      <c r="E10" s="420"/>
      <c r="F10" s="420"/>
      <c r="G10" s="420"/>
      <c r="H10" s="420"/>
    </row>
    <row r="11" spans="1:8" s="357" customFormat="1" x14ac:dyDescent="0.2">
      <c r="A11" s="672" t="s">
        <v>405</v>
      </c>
      <c r="B11" s="672"/>
      <c r="C11" s="672"/>
      <c r="D11" s="672"/>
      <c r="E11"/>
      <c r="F11"/>
      <c r="G11"/>
      <c r="H11" s="420"/>
    </row>
    <row r="12" spans="1:8" s="357" customFormat="1" x14ac:dyDescent="0.2">
      <c r="A12" s="667" t="s">
        <v>406</v>
      </c>
      <c r="B12" s="673">
        <f>'CR p1 identification'!D9</f>
        <v>0</v>
      </c>
      <c r="C12" s="673"/>
      <c r="D12" s="673"/>
      <c r="E12"/>
      <c r="F12"/>
      <c r="G12"/>
      <c r="H12" s="420"/>
    </row>
    <row r="13" spans="1:8" s="357" customFormat="1" x14ac:dyDescent="0.2">
      <c r="A13" s="667"/>
      <c r="B13" s="673"/>
      <c r="C13" s="673"/>
      <c r="D13" s="673"/>
      <c r="E13"/>
      <c r="F13"/>
      <c r="G13"/>
      <c r="H13" s="420"/>
    </row>
    <row r="14" spans="1:8" s="357" customFormat="1" x14ac:dyDescent="0.2">
      <c r="A14" s="667"/>
      <c r="B14" s="673"/>
      <c r="C14" s="673"/>
      <c r="D14" s="673"/>
      <c r="E14"/>
      <c r="F14"/>
      <c r="G14"/>
      <c r="H14" s="420"/>
    </row>
    <row r="15" spans="1:8" s="357" customFormat="1" x14ac:dyDescent="0.2">
      <c r="A15" s="670" t="s">
        <v>407</v>
      </c>
      <c r="B15" s="670"/>
      <c r="C15" s="670"/>
      <c r="D15" s="670"/>
      <c r="E15" s="420"/>
      <c r="F15" s="420"/>
      <c r="G15" s="420"/>
      <c r="H15" s="420"/>
    </row>
    <row r="16" spans="1:8" s="357" customFormat="1" x14ac:dyDescent="0.2">
      <c r="A16" s="667" t="s">
        <v>406</v>
      </c>
      <c r="B16" s="668">
        <f>'CR p1 identification'!D17</f>
        <v>0</v>
      </c>
      <c r="C16" s="668"/>
      <c r="D16" s="668"/>
      <c r="E16" s="420"/>
      <c r="F16" s="420"/>
      <c r="G16" s="420"/>
      <c r="H16" s="420"/>
    </row>
    <row r="17" spans="1:8" s="357" customFormat="1" x14ac:dyDescent="0.2">
      <c r="A17" s="667"/>
      <c r="B17" s="668"/>
      <c r="C17" s="668"/>
      <c r="D17" s="668"/>
      <c r="E17" s="420"/>
      <c r="F17" s="420"/>
      <c r="G17" s="420"/>
      <c r="H17" s="420"/>
    </row>
    <row r="18" spans="1:8" s="357" customFormat="1" x14ac:dyDescent="0.2">
      <c r="A18" s="667"/>
      <c r="B18" s="668"/>
      <c r="C18" s="668"/>
      <c r="D18" s="668"/>
      <c r="E18" s="420"/>
      <c r="F18" s="420"/>
      <c r="G18" s="420"/>
      <c r="H18" s="420"/>
    </row>
    <row r="19" spans="1:8" s="357" customFormat="1" x14ac:dyDescent="0.2">
      <c r="A19" s="670" t="s">
        <v>408</v>
      </c>
      <c r="B19" s="670"/>
      <c r="C19" s="670"/>
      <c r="D19" s="670"/>
      <c r="E19" s="420"/>
      <c r="F19" s="420"/>
      <c r="G19" s="420"/>
      <c r="H19" s="420"/>
    </row>
    <row r="20" spans="1:8" s="357" customFormat="1" x14ac:dyDescent="0.2">
      <c r="A20" s="667" t="s">
        <v>406</v>
      </c>
      <c r="B20" s="668">
        <f>'CR p1 identification'!D19</f>
        <v>0</v>
      </c>
      <c r="C20" s="668"/>
      <c r="D20" s="668"/>
      <c r="E20" s="420"/>
      <c r="F20" s="420"/>
      <c r="G20" s="420"/>
      <c r="H20" s="420"/>
    </row>
    <row r="21" spans="1:8" s="357" customFormat="1" x14ac:dyDescent="0.2">
      <c r="A21" s="667"/>
      <c r="B21" s="668"/>
      <c r="C21" s="668"/>
      <c r="D21" s="668"/>
      <c r="E21" s="420"/>
      <c r="F21" s="420"/>
      <c r="G21" s="420"/>
      <c r="H21" s="420"/>
    </row>
    <row r="22" spans="1:8" s="357" customFormat="1" x14ac:dyDescent="0.2">
      <c r="A22" s="667"/>
      <c r="B22" s="668"/>
      <c r="C22" s="668"/>
      <c r="D22" s="668"/>
      <c r="E22" s="420"/>
      <c r="F22" s="420"/>
      <c r="G22" s="420"/>
      <c r="H22" s="420"/>
    </row>
    <row r="23" spans="1:8" s="357" customFormat="1" x14ac:dyDescent="0.2">
      <c r="A23" s="420"/>
      <c r="B23" s="420"/>
      <c r="C23" s="420"/>
      <c r="D23" s="420"/>
      <c r="E23" s="420"/>
      <c r="F23" s="420"/>
      <c r="G23" s="420"/>
      <c r="H23" s="420"/>
    </row>
    <row r="24" spans="1:8" s="357" customFormat="1" x14ac:dyDescent="0.2">
      <c r="A24" s="669" t="s">
        <v>409</v>
      </c>
      <c r="B24" s="669"/>
      <c r="C24" s="420"/>
      <c r="D24" s="420"/>
      <c r="E24" s="420"/>
      <c r="F24" s="420"/>
      <c r="G24" s="420"/>
      <c r="H24" s="420"/>
    </row>
    <row r="25" spans="1:8" s="357" customFormat="1" x14ac:dyDescent="0.2">
      <c r="A25" s="420"/>
      <c r="B25" s="420"/>
      <c r="C25" s="420"/>
      <c r="D25" s="420"/>
      <c r="E25" s="420"/>
      <c r="F25" s="420"/>
      <c r="G25" s="420"/>
      <c r="H25" s="420"/>
    </row>
    <row r="26" spans="1:8" s="357" customFormat="1" ht="30" customHeight="1" x14ac:dyDescent="0.2">
      <c r="A26" s="663" t="s">
        <v>410</v>
      </c>
      <c r="B26" s="663"/>
      <c r="C26" s="663" t="s">
        <v>411</v>
      </c>
      <c r="D26" s="663"/>
      <c r="E26" s="663"/>
      <c r="F26" s="619"/>
      <c r="G26" s="619"/>
      <c r="H26" s="423"/>
    </row>
    <row r="27" spans="1:8" s="357" customFormat="1" ht="30" customHeight="1" x14ac:dyDescent="0.2">
      <c r="A27" s="663" t="s">
        <v>410</v>
      </c>
      <c r="B27" s="663"/>
      <c r="C27" s="663" t="s">
        <v>412</v>
      </c>
      <c r="D27" s="663"/>
      <c r="E27" s="663"/>
      <c r="F27" s="619"/>
      <c r="G27" s="619"/>
      <c r="H27" s="423"/>
    </row>
    <row r="28" spans="1:8" s="357" customFormat="1" ht="30" customHeight="1" x14ac:dyDescent="0.2">
      <c r="A28" s="663" t="s">
        <v>413</v>
      </c>
      <c r="B28" s="663"/>
      <c r="C28" s="663"/>
      <c r="D28" s="663"/>
      <c r="E28" s="663"/>
      <c r="F28" s="665">
        <f>SUM(F26:F27)</f>
        <v>0</v>
      </c>
      <c r="G28" s="665"/>
      <c r="H28" s="423"/>
    </row>
    <row r="29" spans="1:8" s="357" customFormat="1" ht="30" customHeight="1" x14ac:dyDescent="0.2">
      <c r="A29" s="663" t="s">
        <v>414</v>
      </c>
      <c r="B29" s="663"/>
      <c r="C29" s="664"/>
      <c r="D29" s="664"/>
      <c r="E29" s="664"/>
      <c r="F29" s="619"/>
      <c r="G29" s="619"/>
      <c r="H29" s="423"/>
    </row>
    <row r="30" spans="1:8" s="357" customFormat="1" ht="30" customHeight="1" x14ac:dyDescent="0.2">
      <c r="A30" s="663" t="s">
        <v>415</v>
      </c>
      <c r="B30" s="663"/>
      <c r="C30" s="664"/>
      <c r="D30" s="664"/>
      <c r="E30" s="664"/>
      <c r="F30" s="619"/>
      <c r="G30" s="619"/>
      <c r="H30" s="423"/>
    </row>
    <row r="31" spans="1:8" s="357" customFormat="1" ht="25.5" customHeight="1" x14ac:dyDescent="0.2">
      <c r="A31" s="424"/>
      <c r="B31" s="424"/>
      <c r="C31" s="423"/>
      <c r="D31" s="423"/>
      <c r="E31" s="423"/>
      <c r="F31" s="423"/>
      <c r="G31" s="423"/>
      <c r="H31" s="423"/>
    </row>
    <row r="32" spans="1:8" x14ac:dyDescent="0.2">
      <c r="A32" s="666" t="s">
        <v>416</v>
      </c>
      <c r="B32" s="666"/>
      <c r="C32" s="425"/>
      <c r="D32" s="425"/>
      <c r="E32" s="425"/>
      <c r="F32" s="425"/>
      <c r="G32" s="425"/>
      <c r="H32" s="425"/>
    </row>
    <row r="33" spans="1:8" x14ac:dyDescent="0.2">
      <c r="A33" s="425"/>
      <c r="B33" s="425"/>
      <c r="C33" s="425"/>
      <c r="D33" s="425"/>
      <c r="E33" s="425"/>
      <c r="F33" s="425"/>
      <c r="H33" s="425"/>
    </row>
    <row r="34" spans="1:8" ht="30" customHeight="1" x14ac:dyDescent="0.2">
      <c r="A34" s="663" t="s">
        <v>410</v>
      </c>
      <c r="B34" s="663"/>
      <c r="C34" s="663" t="s">
        <v>411</v>
      </c>
      <c r="D34" s="663"/>
      <c r="E34" s="663"/>
      <c r="F34" s="619"/>
      <c r="G34" s="619"/>
      <c r="H34" s="425"/>
    </row>
    <row r="35" spans="1:8" ht="30" customHeight="1" x14ac:dyDescent="0.2">
      <c r="A35" s="663" t="s">
        <v>410</v>
      </c>
      <c r="B35" s="663"/>
      <c r="C35" s="663" t="s">
        <v>412</v>
      </c>
      <c r="D35" s="663"/>
      <c r="E35" s="663"/>
      <c r="F35" s="619"/>
      <c r="G35" s="619"/>
      <c r="H35" s="425"/>
    </row>
    <row r="36" spans="1:8" ht="30" customHeight="1" x14ac:dyDescent="0.2">
      <c r="A36" s="663" t="s">
        <v>413</v>
      </c>
      <c r="B36" s="663"/>
      <c r="C36" s="663"/>
      <c r="D36" s="663"/>
      <c r="E36" s="663"/>
      <c r="F36" s="665">
        <f>SUM(F34:F35)</f>
        <v>0</v>
      </c>
      <c r="G36" s="665"/>
      <c r="H36" s="426"/>
    </row>
    <row r="37" spans="1:8" ht="30" customHeight="1" x14ac:dyDescent="0.2">
      <c r="A37" s="663" t="s">
        <v>414</v>
      </c>
      <c r="B37" s="663"/>
      <c r="C37" s="664"/>
      <c r="D37" s="664"/>
      <c r="E37" s="664"/>
      <c r="F37" s="619"/>
      <c r="G37" s="619"/>
      <c r="H37" s="425"/>
    </row>
    <row r="38" spans="1:8" ht="30" customHeight="1" x14ac:dyDescent="0.2">
      <c r="A38" s="663" t="s">
        <v>415</v>
      </c>
      <c r="B38" s="663"/>
      <c r="C38" s="664"/>
      <c r="D38" s="664"/>
      <c r="E38" s="664"/>
      <c r="F38" s="619"/>
      <c r="G38" s="619"/>
      <c r="H38" s="425"/>
    </row>
    <row r="39" spans="1:8" x14ac:dyDescent="0.2">
      <c r="A39" s="425"/>
      <c r="B39" s="425"/>
      <c r="C39" s="425"/>
      <c r="D39" s="425"/>
      <c r="E39" s="425"/>
      <c r="F39" s="425"/>
      <c r="G39" s="425"/>
      <c r="H39" s="425"/>
    </row>
    <row r="40" spans="1:8" ht="14.25" x14ac:dyDescent="0.2">
      <c r="A40" s="425"/>
      <c r="B40" s="425"/>
      <c r="C40" s="425"/>
      <c r="D40" s="425"/>
      <c r="E40" s="425"/>
      <c r="F40" s="425"/>
      <c r="G40" s="348" t="s">
        <v>417</v>
      </c>
      <c r="H40" s="425"/>
    </row>
    <row r="41" spans="1:8" x14ac:dyDescent="0.2">
      <c r="A41" s="425"/>
      <c r="B41" s="425"/>
      <c r="C41" s="425"/>
      <c r="D41" s="425"/>
      <c r="E41" s="425"/>
      <c r="F41" s="425"/>
      <c r="G41" s="425"/>
      <c r="H41" s="425"/>
    </row>
    <row r="42" spans="1:8" x14ac:dyDescent="0.2">
      <c r="A42" s="425"/>
      <c r="B42" s="425"/>
      <c r="C42" s="425"/>
      <c r="D42" s="425"/>
      <c r="E42" s="425"/>
      <c r="F42" s="425"/>
      <c r="G42" s="425"/>
      <c r="H42" s="425"/>
    </row>
    <row r="43" spans="1:8" x14ac:dyDescent="0.2">
      <c r="A43" s="425"/>
      <c r="B43" s="425"/>
      <c r="C43" s="425"/>
      <c r="D43" s="425"/>
      <c r="E43" s="425"/>
      <c r="F43" s="425"/>
      <c r="G43" s="425"/>
      <c r="H43" s="425"/>
    </row>
    <row r="44" spans="1:8" x14ac:dyDescent="0.2">
      <c r="A44" s="425"/>
      <c r="B44" s="425"/>
      <c r="C44" s="425"/>
      <c r="D44" s="425"/>
      <c r="E44" s="425"/>
      <c r="F44" s="425"/>
      <c r="G44" s="425"/>
      <c r="H44" s="425"/>
    </row>
    <row r="45" spans="1:8" x14ac:dyDescent="0.2">
      <c r="A45" s="425"/>
      <c r="B45" s="425"/>
      <c r="C45" s="425"/>
      <c r="D45" s="425"/>
      <c r="E45" s="425"/>
      <c r="F45" s="425"/>
      <c r="G45" s="425"/>
      <c r="H45" s="425"/>
    </row>
    <row r="46" spans="1:8" x14ac:dyDescent="0.2">
      <c r="A46" s="425"/>
      <c r="B46" s="425"/>
      <c r="C46" s="425"/>
      <c r="D46" s="425"/>
      <c r="E46" s="425"/>
      <c r="F46" s="425"/>
      <c r="G46" s="425"/>
      <c r="H46" s="425"/>
    </row>
    <row r="47" spans="1:8" x14ac:dyDescent="0.2">
      <c r="A47" s="425"/>
      <c r="B47" s="425"/>
      <c r="C47" s="425"/>
      <c r="D47" s="425"/>
      <c r="E47" s="425"/>
      <c r="F47" s="425"/>
      <c r="G47" s="425"/>
      <c r="H47" s="425"/>
    </row>
    <row r="48" spans="1:8" x14ac:dyDescent="0.2">
      <c r="A48" s="425"/>
      <c r="B48" s="425"/>
      <c r="C48" s="425"/>
      <c r="D48" s="425"/>
      <c r="E48" s="425"/>
      <c r="F48" s="425"/>
      <c r="G48" s="425"/>
      <c r="H48" s="425"/>
    </row>
    <row r="49" spans="1:8" x14ac:dyDescent="0.2">
      <c r="A49" s="425"/>
      <c r="B49" s="425"/>
      <c r="C49" s="425"/>
      <c r="D49" s="425"/>
      <c r="E49" s="425"/>
      <c r="F49" s="425"/>
      <c r="G49" s="425"/>
      <c r="H49" s="425"/>
    </row>
    <row r="50" spans="1:8" x14ac:dyDescent="0.2">
      <c r="A50" s="425"/>
      <c r="B50" s="425"/>
      <c r="C50" s="425"/>
      <c r="D50" s="425"/>
      <c r="E50" s="425"/>
      <c r="F50" s="425"/>
      <c r="G50" s="425"/>
      <c r="H50" s="425"/>
    </row>
    <row r="51" spans="1:8" x14ac:dyDescent="0.2">
      <c r="A51" s="381"/>
      <c r="B51" s="425"/>
      <c r="C51" s="425"/>
      <c r="D51" s="425"/>
      <c r="E51" s="425"/>
      <c r="F51" s="425"/>
      <c r="G51" s="427"/>
      <c r="H51" s="426"/>
    </row>
  </sheetData>
  <sheetProtection password="C60F" sheet="1"/>
  <mergeCells count="45">
    <mergeCell ref="A1:G1"/>
    <mergeCell ref="A2:G2"/>
    <mergeCell ref="A3:G3"/>
    <mergeCell ref="E5:F5"/>
    <mergeCell ref="A15:D15"/>
    <mergeCell ref="A16:A18"/>
    <mergeCell ref="B16:D18"/>
    <mergeCell ref="A19:D19"/>
    <mergeCell ref="E6:F6"/>
    <mergeCell ref="E7:F7"/>
    <mergeCell ref="A11:D11"/>
    <mergeCell ref="A12:A14"/>
    <mergeCell ref="B12:D14"/>
    <mergeCell ref="F26:G26"/>
    <mergeCell ref="A27:B27"/>
    <mergeCell ref="C27:E27"/>
    <mergeCell ref="F27:G27"/>
    <mergeCell ref="A20:A22"/>
    <mergeCell ref="B20:D22"/>
    <mergeCell ref="A24:B24"/>
    <mergeCell ref="A26:B26"/>
    <mergeCell ref="C26:E26"/>
    <mergeCell ref="A30:B30"/>
    <mergeCell ref="C30:E30"/>
    <mergeCell ref="F30:G30"/>
    <mergeCell ref="A32:B32"/>
    <mergeCell ref="A28:E28"/>
    <mergeCell ref="F28:G28"/>
    <mergeCell ref="A29:B29"/>
    <mergeCell ref="C29:E29"/>
    <mergeCell ref="F29:G29"/>
    <mergeCell ref="A34:B34"/>
    <mergeCell ref="C34:E34"/>
    <mergeCell ref="F34:G34"/>
    <mergeCell ref="A35:B35"/>
    <mergeCell ref="C35:E35"/>
    <mergeCell ref="F35:G35"/>
    <mergeCell ref="A38:B38"/>
    <mergeCell ref="C38:E38"/>
    <mergeCell ref="F38:G38"/>
    <mergeCell ref="A36:E36"/>
    <mergeCell ref="F36:G36"/>
    <mergeCell ref="A37:B37"/>
    <mergeCell ref="C37:E37"/>
    <mergeCell ref="F37:G37"/>
  </mergeCells>
  <phoneticPr fontId="80" type="noConversion"/>
  <dataValidations count="2">
    <dataValidation operator="equal" allowBlank="1" showInputMessage="1" showErrorMessage="1" prompt="Saisir sous la forme 20XX" sqref="G5:G7">
      <formula1>0</formula1>
      <formula2>0</formula2>
    </dataValidation>
    <dataValidation type="whole" allowBlank="1" showErrorMessage="1" sqref="F26:F30 F34:F38">
      <formula1>0</formula1>
      <formula2>10000</formula2>
    </dataValidation>
  </dataValidations>
  <pageMargins left="0.78749999999999998" right="0.78749999999999998" top="0.78749999999999998" bottom="0.78749999999999998" header="0.51180555555555551" footer="0.51180555555555551"/>
  <pageSetup paperSize="9" firstPageNumber="0"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1"/>
    <pageSetUpPr fitToPage="1"/>
  </sheetPr>
  <dimension ref="A1:G38"/>
  <sheetViews>
    <sheetView zoomScale="90" zoomScaleNormal="90" workbookViewId="0">
      <selection activeCell="C19" sqref="C19"/>
    </sheetView>
  </sheetViews>
  <sheetFormatPr baseColWidth="10" defaultColWidth="11" defaultRowHeight="12.75" x14ac:dyDescent="0.2"/>
  <cols>
    <col min="1" max="1" width="10" style="428" customWidth="1"/>
    <col min="2" max="2" width="12.85546875" style="428" customWidth="1"/>
    <col min="3" max="3" width="13.85546875" style="428" customWidth="1"/>
    <col min="4" max="4" width="11.5703125" style="428" customWidth="1"/>
    <col min="5" max="5" width="12.42578125" style="428" customWidth="1"/>
    <col min="6" max="6" width="12" style="428" customWidth="1"/>
    <col min="7" max="7" width="13" style="428" customWidth="1"/>
    <col min="8" max="16384" width="11" style="428"/>
  </cols>
  <sheetData>
    <row r="1" spans="1:7" ht="18" customHeight="1" x14ac:dyDescent="0.25">
      <c r="A1" s="631" t="s">
        <v>352</v>
      </c>
      <c r="B1" s="631"/>
      <c r="C1" s="631"/>
      <c r="D1" s="631"/>
      <c r="E1" s="631"/>
      <c r="F1" s="631"/>
      <c r="G1" s="631"/>
    </row>
    <row r="2" spans="1:7" ht="18" customHeight="1" x14ac:dyDescent="0.25">
      <c r="A2" s="632" t="s">
        <v>396</v>
      </c>
      <c r="B2" s="632"/>
      <c r="C2" s="632"/>
      <c r="D2" s="632"/>
      <c r="E2" s="632"/>
      <c r="F2" s="632"/>
      <c r="G2" s="632"/>
    </row>
    <row r="3" spans="1:7" ht="18.75" customHeight="1" x14ac:dyDescent="0.25">
      <c r="A3" s="633" t="s">
        <v>418</v>
      </c>
      <c r="B3" s="633"/>
      <c r="C3" s="633"/>
      <c r="D3" s="633"/>
      <c r="E3" s="633"/>
      <c r="F3" s="633"/>
      <c r="G3" s="633"/>
    </row>
    <row r="4" spans="1:7" ht="18" x14ac:dyDescent="0.25">
      <c r="A4" s="429"/>
      <c r="B4" s="429"/>
      <c r="C4" s="429"/>
      <c r="D4" s="429"/>
      <c r="E4" s="429"/>
      <c r="F4" s="429"/>
      <c r="G4" s="429"/>
    </row>
    <row r="5" spans="1:7" s="357" customFormat="1" ht="13.5" customHeight="1" x14ac:dyDescent="0.2">
      <c r="A5" s="683"/>
      <c r="B5" s="683"/>
      <c r="C5" s="683"/>
      <c r="D5" s="683"/>
      <c r="E5" s="683"/>
      <c r="F5" s="683"/>
      <c r="G5" s="683"/>
    </row>
    <row r="6" spans="1:7" s="357" customFormat="1" ht="15.75" x14ac:dyDescent="0.25">
      <c r="A6" s="430"/>
      <c r="B6" s="431"/>
      <c r="C6" s="431"/>
      <c r="D6" s="361" t="s">
        <v>355</v>
      </c>
      <c r="E6" s="687" t="s">
        <v>419</v>
      </c>
      <c r="F6" s="687"/>
      <c r="G6" s="432">
        <f>'CR p1 identification'!D7</f>
        <v>0</v>
      </c>
    </row>
    <row r="7" spans="1:7" s="357" customFormat="1" ht="16.5" customHeight="1" x14ac:dyDescent="0.25">
      <c r="A7" s="430"/>
      <c r="B7" s="431"/>
      <c r="C7" s="431"/>
      <c r="D7" s="433">
        <f>'CR p1 identification'!E4</f>
        <v>2016</v>
      </c>
      <c r="E7" s="690" t="s">
        <v>420</v>
      </c>
      <c r="F7" s="690"/>
      <c r="G7" s="434">
        <f>'CR p1 identification'!F7</f>
        <v>0</v>
      </c>
    </row>
    <row r="8" spans="1:7" s="357" customFormat="1" ht="15.75" x14ac:dyDescent="0.25">
      <c r="A8" s="431"/>
      <c r="B8" s="431"/>
      <c r="C8" s="431"/>
      <c r="E8" s="435"/>
      <c r="F8" s="435"/>
      <c r="G8" s="435"/>
    </row>
    <row r="9" spans="1:7" s="357" customFormat="1" ht="54" customHeight="1" x14ac:dyDescent="0.2">
      <c r="A9" s="682" t="s">
        <v>421</v>
      </c>
      <c r="B9" s="682"/>
      <c r="C9" s="682"/>
      <c r="D9" s="682"/>
      <c r="E9" s="682"/>
      <c r="F9" s="682"/>
      <c r="G9" s="682"/>
    </row>
    <row r="10" spans="1:7" s="357" customFormat="1" ht="16.5" customHeight="1" x14ac:dyDescent="0.25">
      <c r="A10" s="435"/>
      <c r="B10" s="358"/>
      <c r="C10" s="436"/>
      <c r="D10" s="437"/>
      <c r="E10" s="431"/>
      <c r="F10" s="431"/>
      <c r="G10" s="431"/>
    </row>
    <row r="11" spans="1:7" s="357" customFormat="1" ht="15.75" x14ac:dyDescent="0.25">
      <c r="A11" s="438"/>
      <c r="B11" s="436"/>
      <c r="C11" s="436"/>
      <c r="D11" s="431"/>
      <c r="E11" s="431"/>
      <c r="F11" s="431"/>
      <c r="G11" s="431"/>
    </row>
    <row r="12" spans="1:7" s="357" customFormat="1" ht="24" customHeight="1" x14ac:dyDescent="0.2">
      <c r="A12" s="685" t="s">
        <v>405</v>
      </c>
      <c r="B12" s="685"/>
      <c r="C12" s="685"/>
      <c r="D12" s="685" t="s">
        <v>422</v>
      </c>
      <c r="E12" s="685"/>
      <c r="F12" s="685"/>
      <c r="G12" s="685"/>
    </row>
    <row r="13" spans="1:7" s="357" customFormat="1" x14ac:dyDescent="0.2">
      <c r="A13" s="684" t="s">
        <v>406</v>
      </c>
      <c r="B13" s="688">
        <f>'CR p1 identification'!D9</f>
        <v>0</v>
      </c>
      <c r="C13" s="688"/>
      <c r="D13" s="439" t="s">
        <v>423</v>
      </c>
      <c r="E13" s="686">
        <f>'CR p1 identification'!D17</f>
        <v>0</v>
      </c>
      <c r="F13" s="686"/>
      <c r="G13" s="686"/>
    </row>
    <row r="14" spans="1:7" s="357" customFormat="1" x14ac:dyDescent="0.2">
      <c r="A14" s="684"/>
      <c r="B14" s="688"/>
      <c r="C14" s="688"/>
      <c r="D14" s="439" t="s">
        <v>424</v>
      </c>
      <c r="E14" s="686">
        <f>'CR p1 identification'!D19</f>
        <v>0</v>
      </c>
      <c r="F14" s="686"/>
      <c r="G14" s="686"/>
    </row>
    <row r="15" spans="1:7" s="357" customFormat="1" ht="15" x14ac:dyDescent="0.2">
      <c r="A15" s="440"/>
      <c r="B15" s="436"/>
      <c r="C15" s="436"/>
      <c r="D15" s="441"/>
      <c r="E15" s="441"/>
      <c r="F15" s="441"/>
      <c r="G15" s="441"/>
    </row>
    <row r="16" spans="1:7" s="357" customFormat="1" ht="14.25" customHeight="1" x14ac:dyDescent="0.2">
      <c r="A16" s="442"/>
      <c r="B16" s="442"/>
      <c r="C16" s="443"/>
      <c r="D16" s="444"/>
      <c r="E16" s="444"/>
      <c r="F16" s="436"/>
      <c r="G16" s="436"/>
    </row>
    <row r="17" spans="1:7" s="357" customFormat="1" ht="14.25" customHeight="1" x14ac:dyDescent="0.2">
      <c r="A17" s="442"/>
      <c r="B17" s="442"/>
      <c r="C17" s="443"/>
      <c r="D17" s="444"/>
      <c r="E17" s="444"/>
      <c r="F17" s="436"/>
      <c r="G17" s="436"/>
    </row>
    <row r="18" spans="1:7" s="357" customFormat="1" ht="15" x14ac:dyDescent="0.2">
      <c r="A18" s="440"/>
      <c r="B18" s="436"/>
      <c r="C18" s="436"/>
      <c r="D18" s="436"/>
      <c r="E18" s="436"/>
      <c r="F18" s="436"/>
      <c r="G18" s="436"/>
    </row>
    <row r="19" spans="1:7" s="357" customFormat="1" ht="26.25" customHeight="1" x14ac:dyDescent="0.2">
      <c r="A19" s="678" t="s">
        <v>425</v>
      </c>
      <c r="B19" s="678"/>
      <c r="C19" s="679"/>
      <c r="D19" s="679"/>
      <c r="E19" s="680" t="s">
        <v>426</v>
      </c>
      <c r="F19" s="680"/>
      <c r="G19" s="680"/>
    </row>
    <row r="20" spans="1:7" s="357" customFormat="1" ht="27" customHeight="1" x14ac:dyDescent="0.2">
      <c r="A20" s="681" t="s">
        <v>427</v>
      </c>
      <c r="B20" s="681"/>
      <c r="C20" s="681"/>
      <c r="D20" s="681"/>
      <c r="E20" s="681"/>
      <c r="F20" s="681"/>
      <c r="G20" s="681"/>
    </row>
    <row r="21" spans="1:7" s="357" customFormat="1" ht="15.75" x14ac:dyDescent="0.25">
      <c r="A21" s="373"/>
      <c r="B21" s="373"/>
      <c r="C21" s="373"/>
      <c r="D21" s="373"/>
      <c r="E21" s="437"/>
      <c r="F21" s="445"/>
      <c r="G21" s="445"/>
    </row>
    <row r="22" spans="1:7" s="357" customFormat="1" ht="47.25" customHeight="1" x14ac:dyDescent="0.2">
      <c r="A22" s="689" t="s">
        <v>428</v>
      </c>
      <c r="B22" s="689"/>
      <c r="C22" s="689"/>
      <c r="D22" s="689"/>
      <c r="E22" s="689"/>
      <c r="F22" s="689"/>
      <c r="G22" s="689"/>
    </row>
    <row r="23" spans="1:7" s="357" customFormat="1" ht="15.75" x14ac:dyDescent="0.25">
      <c r="A23" s="373"/>
      <c r="B23" s="373"/>
      <c r="C23" s="373"/>
      <c r="D23" s="373"/>
      <c r="E23" s="437"/>
      <c r="F23" s="445"/>
      <c r="G23" s="445"/>
    </row>
    <row r="24" spans="1:7" s="357" customFormat="1" ht="15" x14ac:dyDescent="0.2">
      <c r="A24" s="440"/>
      <c r="B24" s="440"/>
      <c r="C24" s="440"/>
      <c r="D24" s="440"/>
      <c r="E24" s="440"/>
      <c r="F24" s="440"/>
      <c r="G24" s="440"/>
    </row>
    <row r="25" spans="1:7" s="357" customFormat="1" ht="15" x14ac:dyDescent="0.2">
      <c r="A25" s="440"/>
      <c r="B25" s="446" t="s">
        <v>237</v>
      </c>
      <c r="C25" s="691"/>
      <c r="D25" s="691"/>
      <c r="E25" s="446" t="s">
        <v>429</v>
      </c>
      <c r="F25" s="691"/>
      <c r="G25" s="691"/>
    </row>
    <row r="26" spans="1:7" s="357" customFormat="1" x14ac:dyDescent="0.2">
      <c r="A26" s="436"/>
      <c r="B26" s="436"/>
      <c r="C26" s="447"/>
      <c r="D26" s="436"/>
      <c r="E26" s="436"/>
      <c r="F26" s="436"/>
      <c r="G26" s="436"/>
    </row>
    <row r="27" spans="1:7" s="357" customFormat="1" x14ac:dyDescent="0.2">
      <c r="A27" s="436"/>
      <c r="B27" s="436"/>
      <c r="C27" s="436"/>
      <c r="D27" s="436"/>
      <c r="E27" s="436"/>
      <c r="F27" s="436"/>
      <c r="G27" s="436"/>
    </row>
    <row r="28" spans="1:7" s="357" customFormat="1" ht="15" x14ac:dyDescent="0.2">
      <c r="A28" s="436"/>
      <c r="B28" s="436"/>
      <c r="C28" s="448" t="s">
        <v>72</v>
      </c>
      <c r="D28" s="677"/>
      <c r="E28" s="677"/>
      <c r="F28" s="436"/>
      <c r="G28" s="436"/>
    </row>
    <row r="29" spans="1:7" s="357" customFormat="1" x14ac:dyDescent="0.2">
      <c r="A29" s="436"/>
      <c r="B29" s="436"/>
      <c r="C29" s="436"/>
      <c r="D29" s="677"/>
      <c r="E29" s="677"/>
      <c r="F29" s="436"/>
      <c r="G29" s="436"/>
    </row>
    <row r="30" spans="1:7" s="357" customFormat="1" x14ac:dyDescent="0.2">
      <c r="A30" s="436"/>
      <c r="B30" s="436"/>
      <c r="C30" s="436"/>
      <c r="D30" s="677"/>
      <c r="E30" s="677"/>
      <c r="F30" s="436"/>
      <c r="G30" s="436"/>
    </row>
    <row r="31" spans="1:7" s="357" customFormat="1" ht="14.25" x14ac:dyDescent="0.2">
      <c r="A31" s="436"/>
      <c r="B31" s="436"/>
      <c r="C31" s="436"/>
      <c r="D31" s="677"/>
      <c r="E31" s="677"/>
      <c r="F31" s="436"/>
      <c r="G31" s="348" t="s">
        <v>430</v>
      </c>
    </row>
    <row r="38" ht="30.75" customHeight="1" x14ac:dyDescent="0.2"/>
  </sheetData>
  <sheetProtection password="C60F" sheet="1"/>
  <mergeCells count="21">
    <mergeCell ref="E7:F7"/>
    <mergeCell ref="F25:G25"/>
    <mergeCell ref="C25:D25"/>
    <mergeCell ref="A1:G1"/>
    <mergeCell ref="A2:G2"/>
    <mergeCell ref="A3:G3"/>
    <mergeCell ref="A5:G5"/>
    <mergeCell ref="A13:A14"/>
    <mergeCell ref="D12:G12"/>
    <mergeCell ref="E13:G13"/>
    <mergeCell ref="E6:F6"/>
    <mergeCell ref="B13:C14"/>
    <mergeCell ref="A12:C12"/>
    <mergeCell ref="D28:E31"/>
    <mergeCell ref="A19:B19"/>
    <mergeCell ref="C19:D19"/>
    <mergeCell ref="E19:G19"/>
    <mergeCell ref="A20:G20"/>
    <mergeCell ref="A9:G9"/>
    <mergeCell ref="E14:G14"/>
    <mergeCell ref="A22:G22"/>
  </mergeCells>
  <phoneticPr fontId="80" type="noConversion"/>
  <dataValidations count="2">
    <dataValidation operator="equal" allowBlank="1" showInputMessage="1" showErrorMessage="1" prompt="saisir sous la forme 20XX-XXXX" sqref="G7">
      <formula1>0</formula1>
      <formula2>0</formula2>
    </dataValidation>
    <dataValidation operator="equal" allowBlank="1" showInputMessage="1" showErrorMessage="1" prompt="Saisir sous la forme 20XX" sqref="G6">
      <formula1>0</formula1>
      <formula2>0</formula2>
    </dataValidation>
  </dataValidations>
  <printOptions horizontalCentered="1" verticalCentered="1"/>
  <pageMargins left="0.19652777777777777" right="0.19652777777777777" top="0.19652777777777777" bottom="0.19652777777777777" header="0.51180555555555551" footer="7.8472222222222221E-2"/>
  <pageSetup paperSize="9" firstPageNumber="0" orientation="portrait" horizontalDpi="300" verticalDpi="300"/>
  <headerFooter alignWithMargins="0">
    <oddFooter>&amp;LCAF de l'Isère - Dépatement des Interventions Sociales - Pôle AFC Budget AS</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zoomScale="90" zoomScaleNormal="90" workbookViewId="0">
      <selection activeCell="A12" sqref="A12"/>
    </sheetView>
  </sheetViews>
  <sheetFormatPr baseColWidth="10" defaultRowHeight="12.75" x14ac:dyDescent="0.2"/>
  <cols>
    <col min="1" max="1" width="25.7109375" style="435" customWidth="1"/>
    <col min="2" max="2" width="13.7109375" style="435" customWidth="1"/>
    <col min="3" max="3" width="15.140625" style="435" customWidth="1"/>
    <col min="4" max="5" width="11.7109375" style="435" customWidth="1"/>
    <col min="6" max="8" width="11.42578125" style="435"/>
    <col min="9" max="9" width="10.7109375" style="435" customWidth="1"/>
    <col min="10" max="16384" width="11.42578125" style="449"/>
  </cols>
  <sheetData>
    <row r="1" spans="1:9" s="450" customFormat="1" ht="66" customHeight="1" x14ac:dyDescent="0.25">
      <c r="A1" s="694" t="s">
        <v>431</v>
      </c>
      <c r="B1" s="694"/>
      <c r="C1" s="694"/>
      <c r="D1" s="694"/>
      <c r="E1" s="694"/>
      <c r="F1" s="694"/>
      <c r="G1" s="694"/>
      <c r="H1" s="694"/>
      <c r="I1" s="694"/>
    </row>
    <row r="2" spans="1:9" s="450" customFormat="1" ht="15" customHeight="1" x14ac:dyDescent="0.25">
      <c r="A2" s="451" t="s">
        <v>432</v>
      </c>
      <c r="B2" s="695"/>
      <c r="C2" s="695"/>
      <c r="D2" s="695"/>
      <c r="E2" s="453"/>
      <c r="F2" s="696" t="s">
        <v>433</v>
      </c>
      <c r="G2" s="696"/>
      <c r="H2" s="454"/>
      <c r="I2" s="455"/>
    </row>
    <row r="3" spans="1:9" ht="15" customHeight="1" x14ac:dyDescent="0.25">
      <c r="A3" s="456"/>
      <c r="B3" s="431"/>
      <c r="C3" s="431"/>
      <c r="F3" s="457"/>
    </row>
    <row r="4" spans="1:9" ht="15" customHeight="1" x14ac:dyDescent="0.25">
      <c r="A4" s="458" t="s">
        <v>434</v>
      </c>
      <c r="B4" s="452"/>
      <c r="C4" s="431"/>
      <c r="D4" s="431"/>
      <c r="E4" s="431"/>
      <c r="F4" s="431"/>
    </row>
    <row r="5" spans="1:9" ht="15" customHeight="1" x14ac:dyDescent="0.25">
      <c r="A5" s="459"/>
      <c r="B5" s="431"/>
      <c r="C5" s="431"/>
      <c r="D5" s="431"/>
      <c r="E5" s="431"/>
      <c r="F5" s="431"/>
    </row>
    <row r="6" spans="1:9" ht="39.75" customHeight="1" x14ac:dyDescent="0.2">
      <c r="A6" s="693" t="s">
        <v>435</v>
      </c>
      <c r="B6" s="460" t="s">
        <v>436</v>
      </c>
      <c r="C6" s="460" t="s">
        <v>331</v>
      </c>
      <c r="D6" s="460" t="s">
        <v>437</v>
      </c>
      <c r="E6" s="460" t="s">
        <v>438</v>
      </c>
      <c r="F6" s="693" t="s">
        <v>439</v>
      </c>
      <c r="G6" s="461" t="s">
        <v>440</v>
      </c>
      <c r="H6" s="462" t="s">
        <v>441</v>
      </c>
    </row>
    <row r="7" spans="1:9" ht="24.75" customHeight="1" x14ac:dyDescent="0.25">
      <c r="A7" s="693"/>
      <c r="B7" s="463"/>
      <c r="C7" s="463"/>
      <c r="D7" s="463"/>
      <c r="E7" s="463"/>
      <c r="F7" s="693"/>
      <c r="G7" s="464"/>
      <c r="H7" s="464"/>
    </row>
    <row r="8" spans="1:9" ht="15" customHeight="1" x14ac:dyDescent="0.25">
      <c r="A8" s="431"/>
      <c r="B8" s="431"/>
      <c r="C8" s="431"/>
      <c r="D8" s="431"/>
      <c r="E8" s="431"/>
      <c r="F8" s="431"/>
    </row>
    <row r="9" spans="1:9" ht="26.25" customHeight="1" x14ac:dyDescent="0.2">
      <c r="A9" s="693" t="s">
        <v>442</v>
      </c>
      <c r="B9" s="693" t="s">
        <v>443</v>
      </c>
      <c r="C9" s="693" t="s">
        <v>444</v>
      </c>
      <c r="D9" s="693" t="s">
        <v>445</v>
      </c>
      <c r="E9" s="693"/>
      <c r="F9" s="693"/>
      <c r="G9" s="693" t="s">
        <v>446</v>
      </c>
      <c r="H9" s="693"/>
      <c r="I9" s="693"/>
    </row>
    <row r="10" spans="1:9" ht="15" customHeight="1" x14ac:dyDescent="0.2">
      <c r="A10" s="693"/>
      <c r="B10" s="693"/>
      <c r="C10" s="693"/>
      <c r="D10" s="692" t="s">
        <v>447</v>
      </c>
      <c r="E10" s="692"/>
      <c r="F10" s="692"/>
      <c r="G10" s="692" t="s">
        <v>447</v>
      </c>
      <c r="H10" s="692"/>
      <c r="I10" s="692"/>
    </row>
    <row r="11" spans="1:9" ht="22.5" customHeight="1" x14ac:dyDescent="0.25">
      <c r="A11" s="693"/>
      <c r="B11" s="693"/>
      <c r="C11" s="693"/>
      <c r="D11" s="454"/>
      <c r="E11" s="465"/>
      <c r="F11" s="465"/>
      <c r="G11" s="466"/>
      <c r="H11" s="466"/>
      <c r="I11" s="466"/>
    </row>
    <row r="12" spans="1:9" ht="15" customHeight="1" x14ac:dyDescent="0.2">
      <c r="A12" s="465"/>
      <c r="B12" s="465"/>
      <c r="C12" s="465"/>
      <c r="D12" s="467"/>
      <c r="E12" s="467"/>
      <c r="F12" s="467"/>
      <c r="G12" s="468"/>
      <c r="H12" s="468"/>
      <c r="I12" s="468"/>
    </row>
    <row r="13" spans="1:9" ht="15" x14ac:dyDescent="0.2">
      <c r="A13" s="465"/>
      <c r="B13" s="465"/>
      <c r="C13" s="465"/>
      <c r="D13" s="467"/>
      <c r="E13" s="467"/>
      <c r="F13" s="467"/>
      <c r="G13" s="468"/>
      <c r="H13" s="468"/>
      <c r="I13" s="468"/>
    </row>
    <row r="14" spans="1:9" x14ac:dyDescent="0.2">
      <c r="A14" s="466"/>
      <c r="B14" s="466"/>
      <c r="C14" s="466"/>
      <c r="D14" s="468"/>
      <c r="E14" s="468"/>
      <c r="F14" s="468"/>
      <c r="G14" s="468"/>
      <c r="H14" s="468"/>
      <c r="I14" s="468"/>
    </row>
    <row r="15" spans="1:9" x14ac:dyDescent="0.2">
      <c r="A15" s="466"/>
      <c r="B15" s="466"/>
      <c r="C15" s="466"/>
      <c r="D15" s="468"/>
      <c r="E15" s="468"/>
      <c r="F15" s="468"/>
      <c r="G15" s="468"/>
      <c r="H15" s="468"/>
      <c r="I15" s="468"/>
    </row>
    <row r="16" spans="1:9" x14ac:dyDescent="0.2">
      <c r="A16" s="466"/>
      <c r="B16" s="466"/>
      <c r="C16" s="466"/>
      <c r="D16" s="468"/>
      <c r="E16" s="468"/>
      <c r="F16" s="468"/>
      <c r="G16" s="468"/>
      <c r="H16" s="468"/>
      <c r="I16" s="468"/>
    </row>
    <row r="17" spans="1:9" x14ac:dyDescent="0.2">
      <c r="A17" s="466"/>
      <c r="B17" s="466"/>
      <c r="C17" s="466"/>
      <c r="D17" s="468"/>
      <c r="E17" s="468"/>
      <c r="F17" s="468"/>
      <c r="G17" s="468"/>
      <c r="H17" s="468"/>
      <c r="I17" s="468"/>
    </row>
    <row r="18" spans="1:9" x14ac:dyDescent="0.2">
      <c r="A18" s="466"/>
      <c r="B18" s="466"/>
      <c r="C18" s="466"/>
      <c r="D18" s="468"/>
      <c r="E18" s="468"/>
      <c r="F18" s="468"/>
      <c r="G18" s="468"/>
      <c r="H18" s="468"/>
      <c r="I18" s="468"/>
    </row>
    <row r="19" spans="1:9" x14ac:dyDescent="0.2">
      <c r="A19" s="466"/>
      <c r="B19" s="466"/>
      <c r="C19" s="466"/>
      <c r="D19" s="468"/>
      <c r="E19" s="468"/>
      <c r="F19" s="468"/>
      <c r="G19" s="468"/>
      <c r="H19" s="468"/>
      <c r="I19" s="468"/>
    </row>
    <row r="20" spans="1:9" x14ac:dyDescent="0.2">
      <c r="A20" s="466"/>
      <c r="B20" s="466"/>
      <c r="C20" s="466"/>
      <c r="D20" s="468"/>
      <c r="E20" s="468"/>
      <c r="F20" s="468"/>
      <c r="G20" s="468"/>
      <c r="H20" s="468"/>
      <c r="I20" s="468"/>
    </row>
    <row r="21" spans="1:9" x14ac:dyDescent="0.2">
      <c r="A21" s="466"/>
      <c r="B21" s="466"/>
      <c r="C21" s="466"/>
      <c r="D21" s="468"/>
      <c r="E21" s="468"/>
      <c r="F21" s="468"/>
      <c r="G21" s="468"/>
      <c r="H21" s="468"/>
      <c r="I21" s="468"/>
    </row>
    <row r="22" spans="1:9" x14ac:dyDescent="0.2">
      <c r="A22" s="466"/>
      <c r="B22" s="466"/>
      <c r="C22" s="466"/>
      <c r="D22" s="468"/>
      <c r="E22" s="468"/>
      <c r="F22" s="468"/>
      <c r="G22" s="468"/>
      <c r="H22" s="468"/>
      <c r="I22" s="468"/>
    </row>
    <row r="23" spans="1:9" x14ac:dyDescent="0.2">
      <c r="A23" s="466"/>
      <c r="B23" s="466"/>
      <c r="C23" s="466"/>
      <c r="D23" s="468"/>
      <c r="E23" s="468"/>
      <c r="F23" s="468"/>
      <c r="G23" s="468"/>
      <c r="H23" s="468"/>
      <c r="I23" s="468"/>
    </row>
    <row r="24" spans="1:9" x14ac:dyDescent="0.2">
      <c r="A24" s="466"/>
      <c r="B24" s="466"/>
      <c r="C24" s="466"/>
      <c r="D24" s="468"/>
      <c r="E24" s="468"/>
      <c r="F24" s="468"/>
      <c r="G24" s="468"/>
      <c r="H24" s="468"/>
      <c r="I24" s="468"/>
    </row>
    <row r="25" spans="1:9" x14ac:dyDescent="0.2">
      <c r="A25" s="466"/>
      <c r="B25" s="466"/>
      <c r="C25" s="466"/>
      <c r="D25" s="468"/>
      <c r="E25" s="468"/>
      <c r="F25" s="468"/>
      <c r="G25" s="468"/>
      <c r="H25" s="468"/>
      <c r="I25" s="468"/>
    </row>
    <row r="26" spans="1:9" x14ac:dyDescent="0.2">
      <c r="A26" s="466"/>
      <c r="B26" s="466"/>
      <c r="C26" s="466"/>
      <c r="D26" s="468"/>
      <c r="E26" s="468"/>
      <c r="F26" s="468"/>
      <c r="G26" s="468"/>
      <c r="H26" s="468"/>
      <c r="I26" s="468"/>
    </row>
    <row r="27" spans="1:9" x14ac:dyDescent="0.2">
      <c r="A27" s="466"/>
      <c r="B27" s="466"/>
      <c r="C27" s="466"/>
      <c r="D27" s="468"/>
      <c r="E27" s="468"/>
      <c r="F27" s="468"/>
      <c r="G27" s="468"/>
      <c r="H27" s="468"/>
      <c r="I27" s="468"/>
    </row>
    <row r="28" spans="1:9" x14ac:dyDescent="0.2">
      <c r="A28" s="466"/>
      <c r="B28" s="466"/>
      <c r="C28" s="466"/>
      <c r="D28" s="468"/>
      <c r="E28" s="468"/>
      <c r="F28" s="468"/>
      <c r="G28" s="468"/>
      <c r="H28" s="468"/>
      <c r="I28" s="468"/>
    </row>
    <row r="29" spans="1:9" x14ac:dyDescent="0.2">
      <c r="A29" s="466"/>
      <c r="B29" s="466"/>
      <c r="C29" s="466"/>
      <c r="D29" s="468"/>
      <c r="E29" s="468"/>
      <c r="F29" s="468"/>
      <c r="G29" s="468"/>
      <c r="H29" s="468"/>
      <c r="I29" s="468"/>
    </row>
    <row r="30" spans="1:9" x14ac:dyDescent="0.2">
      <c r="A30" s="466"/>
      <c r="B30" s="466"/>
      <c r="C30" s="466"/>
      <c r="D30" s="468"/>
      <c r="E30" s="468"/>
      <c r="F30" s="468"/>
      <c r="G30" s="468"/>
      <c r="H30" s="468"/>
      <c r="I30" s="468"/>
    </row>
    <row r="31" spans="1:9" x14ac:dyDescent="0.2">
      <c r="A31" s="466"/>
      <c r="B31" s="466"/>
      <c r="C31" s="466"/>
      <c r="D31" s="468"/>
      <c r="E31" s="468"/>
      <c r="F31" s="468"/>
      <c r="G31" s="468"/>
      <c r="H31" s="468"/>
      <c r="I31" s="468"/>
    </row>
    <row r="32" spans="1:9" x14ac:dyDescent="0.2">
      <c r="A32" s="466"/>
      <c r="B32" s="466"/>
      <c r="C32" s="466"/>
      <c r="D32" s="468"/>
      <c r="E32" s="468"/>
      <c r="F32" s="468"/>
      <c r="G32" s="468"/>
      <c r="H32" s="468"/>
      <c r="I32" s="468"/>
    </row>
    <row r="33" spans="1:10" ht="14.25" x14ac:dyDescent="0.2">
      <c r="A33" s="436"/>
      <c r="B33" s="436"/>
      <c r="C33" s="469" t="s">
        <v>350</v>
      </c>
      <c r="D33" s="470">
        <f t="shared" ref="D33:I33" si="0">SUM(D12:D32)</f>
        <v>0</v>
      </c>
      <c r="E33" s="471">
        <f t="shared" si="0"/>
        <v>0</v>
      </c>
      <c r="F33" s="471">
        <f t="shared" si="0"/>
        <v>0</v>
      </c>
      <c r="G33" s="471">
        <f t="shared" si="0"/>
        <v>0</v>
      </c>
      <c r="H33" s="471">
        <f t="shared" si="0"/>
        <v>0</v>
      </c>
      <c r="I33" s="471">
        <f t="shared" si="0"/>
        <v>0</v>
      </c>
    </row>
    <row r="34" spans="1:10" s="476" customFormat="1" ht="15" customHeight="1" x14ac:dyDescent="0.2">
      <c r="A34" s="472" t="s">
        <v>448</v>
      </c>
      <c r="B34" s="472"/>
      <c r="C34" s="472"/>
      <c r="D34" s="472"/>
      <c r="E34" s="473"/>
      <c r="F34" s="473"/>
      <c r="G34" s="472"/>
      <c r="H34" s="472"/>
      <c r="I34" s="474"/>
      <c r="J34" s="475"/>
    </row>
    <row r="35" spans="1:10" s="476" customFormat="1" ht="12.6" customHeight="1" x14ac:dyDescent="0.2">
      <c r="A35" s="472" t="s">
        <v>449</v>
      </c>
      <c r="B35" s="477"/>
      <c r="C35" s="477"/>
      <c r="D35" s="477"/>
      <c r="E35" s="477"/>
      <c r="F35" s="472"/>
      <c r="G35" s="477"/>
      <c r="H35" s="477"/>
      <c r="I35" s="478"/>
    </row>
    <row r="36" spans="1:10" ht="9.9499999999999993" customHeight="1" x14ac:dyDescent="0.2">
      <c r="A36" s="436"/>
      <c r="F36" s="436"/>
    </row>
    <row r="37" spans="1:10" ht="14.25" x14ac:dyDescent="0.2">
      <c r="A37" s="377" t="s">
        <v>450</v>
      </c>
      <c r="F37" s="436"/>
      <c r="I37" s="348" t="s">
        <v>451</v>
      </c>
    </row>
  </sheetData>
  <sheetProtection password="C60F" sheet="1"/>
  <mergeCells count="12">
    <mergeCell ref="A1:I1"/>
    <mergeCell ref="B2:D2"/>
    <mergeCell ref="F2:G2"/>
    <mergeCell ref="A6:A7"/>
    <mergeCell ref="F6:F7"/>
    <mergeCell ref="G9:I9"/>
    <mergeCell ref="D10:F10"/>
    <mergeCell ref="G10:I10"/>
    <mergeCell ref="A9:A11"/>
    <mergeCell ref="B9:B11"/>
    <mergeCell ref="C9:C11"/>
    <mergeCell ref="D9:F9"/>
  </mergeCells>
  <phoneticPr fontId="80" type="noConversion"/>
  <dataValidations count="3">
    <dataValidation type="list" operator="equal" allowBlank="1" showErrorMessage="1" sqref="B4">
      <formula1>"1,2,3,4"</formula1>
      <formula2>0</formula2>
    </dataValidation>
    <dataValidation type="list" operator="equal" allowBlank="1" showErrorMessage="1" sqref="B7:E7">
      <formula1>"x,"</formula1>
      <formula2>0</formula2>
    </dataValidation>
    <dataValidation type="list" operator="equal" allowBlank="1" showErrorMessage="1" sqref="G7:H7">
      <formula1>"x,"</formula1>
      <formula2>0</formula2>
    </dataValidation>
  </dataValidations>
  <printOptions horizontalCentered="1" verticalCentered="1"/>
  <pageMargins left="0.59027777777777779" right="0.39374999999999999" top="0.39374999999999999" bottom="0.39374999999999999" header="0.51180555555555551" footer="0.31527777777777777"/>
  <pageSetup paperSize="9" scale="82" firstPageNumber="0" orientation="landscape" horizontalDpi="300" verticalDpi="300"/>
  <headerFooter alignWithMargins="0">
    <oddFooter>&amp;R&amp;8Mise à jour le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5"/>
    <pageSetUpPr fitToPage="1"/>
  </sheetPr>
  <dimension ref="A1:U69"/>
  <sheetViews>
    <sheetView zoomScale="90" zoomScaleNormal="90" workbookViewId="0">
      <selection activeCell="A47" sqref="A47"/>
    </sheetView>
  </sheetViews>
  <sheetFormatPr baseColWidth="10" defaultRowHeight="14.25" x14ac:dyDescent="0.2"/>
  <cols>
    <col min="1" max="1" width="20.7109375" style="13" customWidth="1"/>
    <col min="2" max="2" width="29.5703125" style="13" customWidth="1"/>
    <col min="3" max="3" width="19.5703125" style="13" customWidth="1"/>
    <col min="4" max="4" width="13.42578125" style="13" customWidth="1"/>
    <col min="5" max="5" width="14.85546875" style="13" customWidth="1"/>
    <col min="6" max="20" width="11.42578125" style="13"/>
    <col min="21" max="21" width="0" style="13" hidden="1" customWidth="1"/>
    <col min="22" max="16384" width="11.42578125" style="13"/>
  </cols>
  <sheetData>
    <row r="1" spans="1:13" s="14" customFormat="1" x14ac:dyDescent="0.2">
      <c r="A1" s="493" t="s">
        <v>37</v>
      </c>
      <c r="B1" s="493"/>
      <c r="C1" s="493"/>
      <c r="D1" s="493"/>
      <c r="E1" s="493"/>
      <c r="F1" s="493"/>
      <c r="G1" s="493"/>
      <c r="H1" s="493"/>
    </row>
    <row r="3" spans="1:13" ht="23.25" x14ac:dyDescent="0.2">
      <c r="B3" s="494" t="s">
        <v>38</v>
      </c>
      <c r="C3" s="494"/>
      <c r="D3" s="494"/>
      <c r="E3" s="494"/>
      <c r="F3" s="494"/>
      <c r="G3" s="494"/>
      <c r="H3" s="494"/>
    </row>
    <row r="4" spans="1:13" ht="23.25" x14ac:dyDescent="0.35">
      <c r="B4" s="15"/>
      <c r="C4" s="16" t="s">
        <v>39</v>
      </c>
      <c r="D4" s="17"/>
      <c r="E4" s="17">
        <v>2016</v>
      </c>
      <c r="F4" s="17"/>
      <c r="G4" s="18"/>
      <c r="H4" s="19"/>
    </row>
    <row r="5" spans="1:13" x14ac:dyDescent="0.2">
      <c r="H5" s="20"/>
    </row>
    <row r="6" spans="1:13" x14ac:dyDescent="0.2">
      <c r="D6" s="495" t="s">
        <v>40</v>
      </c>
      <c r="E6" s="495"/>
      <c r="F6" s="495" t="s">
        <v>41</v>
      </c>
      <c r="G6" s="495"/>
      <c r="H6" s="495"/>
      <c r="J6" s="21"/>
    </row>
    <row r="7" spans="1:13" ht="18" x14ac:dyDescent="0.25">
      <c r="B7" s="22" t="s">
        <v>42</v>
      </c>
      <c r="D7" s="492"/>
      <c r="E7" s="492"/>
      <c r="F7" s="492"/>
      <c r="G7" s="492"/>
      <c r="H7" s="492"/>
    </row>
    <row r="8" spans="1:13" ht="8.1" customHeight="1" x14ac:dyDescent="0.2">
      <c r="D8" s="23"/>
      <c r="E8" s="23"/>
    </row>
    <row r="9" spans="1:13" ht="18" x14ac:dyDescent="0.25">
      <c r="B9" s="22" t="s">
        <v>43</v>
      </c>
      <c r="D9" s="489"/>
      <c r="E9" s="489"/>
      <c r="F9" s="489"/>
      <c r="G9" s="489"/>
      <c r="H9" s="489"/>
    </row>
    <row r="10" spans="1:13" ht="8.1" customHeight="1" x14ac:dyDescent="0.2">
      <c r="D10" s="23"/>
      <c r="E10" s="23"/>
    </row>
    <row r="11" spans="1:13" ht="18" x14ac:dyDescent="0.25">
      <c r="B11" s="22" t="s">
        <v>44</v>
      </c>
      <c r="D11" s="488"/>
      <c r="E11" s="488"/>
      <c r="F11" s="488"/>
      <c r="G11" s="488"/>
      <c r="H11" s="488"/>
    </row>
    <row r="12" spans="1:13" ht="8.1" customHeight="1" x14ac:dyDescent="0.2">
      <c r="D12" s="23"/>
      <c r="E12" s="23"/>
    </row>
    <row r="13" spans="1:13" ht="18" x14ac:dyDescent="0.25">
      <c r="B13" s="22" t="s">
        <v>45</v>
      </c>
      <c r="D13" s="488"/>
      <c r="E13" s="488"/>
      <c r="F13" s="488"/>
      <c r="G13" s="488"/>
      <c r="H13" s="488"/>
      <c r="J13" s="24"/>
      <c r="K13" s="24"/>
      <c r="L13" s="24"/>
      <c r="M13" s="24"/>
    </row>
    <row r="14" spans="1:13" ht="8.1" customHeight="1" x14ac:dyDescent="0.2">
      <c r="D14" s="23"/>
      <c r="E14" s="23"/>
      <c r="J14" s="24"/>
      <c r="K14" s="24"/>
      <c r="L14" s="24"/>
      <c r="M14" s="24"/>
    </row>
    <row r="15" spans="1:13" ht="18" x14ac:dyDescent="0.25">
      <c r="B15" s="22" t="s">
        <v>46</v>
      </c>
      <c r="D15" s="488"/>
      <c r="E15" s="488"/>
      <c r="F15" s="488"/>
      <c r="G15" s="488"/>
      <c r="H15" s="488"/>
      <c r="J15" s="24"/>
      <c r="K15" s="24"/>
      <c r="L15" s="24"/>
      <c r="M15" s="24"/>
    </row>
    <row r="16" spans="1:13" ht="8.1" customHeight="1" x14ac:dyDescent="0.2">
      <c r="D16" s="23"/>
      <c r="E16" s="23"/>
      <c r="J16" s="24"/>
      <c r="K16" s="24"/>
      <c r="L16" s="24"/>
      <c r="M16" s="24"/>
    </row>
    <row r="17" spans="1:8" ht="19.7" customHeight="1" x14ac:dyDescent="0.25">
      <c r="B17" s="22" t="s">
        <v>47</v>
      </c>
      <c r="D17" s="488"/>
      <c r="E17" s="488"/>
      <c r="F17" s="488"/>
      <c r="G17" s="488"/>
      <c r="H17" s="488"/>
    </row>
    <row r="18" spans="1:8" ht="8.25" customHeight="1" x14ac:dyDescent="0.25">
      <c r="B18" s="22"/>
      <c r="E18"/>
      <c r="F18"/>
      <c r="G18"/>
      <c r="H18"/>
    </row>
    <row r="19" spans="1:8" ht="18" x14ac:dyDescent="0.25">
      <c r="B19" s="22" t="s">
        <v>48</v>
      </c>
      <c r="D19" s="488"/>
      <c r="E19" s="488"/>
      <c r="F19" s="488"/>
      <c r="G19" s="488"/>
      <c r="H19" s="488"/>
    </row>
    <row r="21" spans="1:8" ht="20.25" x14ac:dyDescent="0.3">
      <c r="A21" s="25" t="s">
        <v>49</v>
      </c>
    </row>
    <row r="23" spans="1:8" ht="19.7" customHeight="1" x14ac:dyDescent="0.25">
      <c r="A23" s="26" t="s">
        <v>50</v>
      </c>
      <c r="B23" s="488"/>
      <c r="C23" s="488"/>
      <c r="D23" s="488"/>
      <c r="E23" s="488"/>
      <c r="F23" s="488"/>
      <c r="G23" s="488"/>
      <c r="H23" s="488"/>
    </row>
    <row r="24" spans="1:8" ht="8.1" customHeight="1" x14ac:dyDescent="0.2"/>
    <row r="25" spans="1:8" ht="18" x14ac:dyDescent="0.25">
      <c r="B25" s="26" t="s">
        <v>51</v>
      </c>
      <c r="C25" s="27"/>
      <c r="E25" s="28" t="s">
        <v>52</v>
      </c>
      <c r="F25" s="491"/>
      <c r="G25" s="491"/>
      <c r="H25" s="491"/>
    </row>
    <row r="26" spans="1:8" ht="8.1" customHeight="1" x14ac:dyDescent="0.2"/>
    <row r="27" spans="1:8" ht="18" x14ac:dyDescent="0.25">
      <c r="A27" s="26" t="s">
        <v>53</v>
      </c>
      <c r="B27" s="489"/>
      <c r="C27" s="489"/>
      <c r="E27" s="26" t="s">
        <v>54</v>
      </c>
      <c r="F27" s="489"/>
      <c r="G27" s="489"/>
      <c r="H27" s="489"/>
    </row>
    <row r="28" spans="1:8" ht="8.1" customHeight="1" x14ac:dyDescent="0.2"/>
    <row r="29" spans="1:8" ht="15" x14ac:dyDescent="0.25">
      <c r="A29" s="26" t="s">
        <v>55</v>
      </c>
      <c r="B29" s="487"/>
      <c r="C29" s="487"/>
      <c r="D29" s="487"/>
      <c r="E29" s="487"/>
      <c r="F29" s="487"/>
      <c r="G29" s="487"/>
      <c r="H29" s="487"/>
    </row>
    <row r="32" spans="1:8" ht="20.25" x14ac:dyDescent="0.3">
      <c r="A32" s="25" t="s">
        <v>56</v>
      </c>
      <c r="B32" s="29"/>
      <c r="C32" s="29"/>
      <c r="D32" s="29"/>
      <c r="E32" s="29"/>
      <c r="F32" s="29"/>
      <c r="G32" s="29"/>
      <c r="H32" s="29"/>
    </row>
    <row r="34" spans="1:8" ht="18" customHeight="1" x14ac:dyDescent="0.25">
      <c r="A34" s="26" t="s">
        <v>50</v>
      </c>
      <c r="B34" s="490"/>
      <c r="C34" s="490"/>
      <c r="D34" s="490"/>
      <c r="E34" s="490"/>
      <c r="F34" s="490"/>
      <c r="G34" s="490"/>
      <c r="H34" s="490"/>
    </row>
    <row r="35" spans="1:8" ht="8.1" customHeight="1" x14ac:dyDescent="0.2"/>
    <row r="36" spans="1:8" ht="18" x14ac:dyDescent="0.25">
      <c r="B36" s="26" t="s">
        <v>51</v>
      </c>
      <c r="C36" s="27"/>
      <c r="E36" s="28" t="s">
        <v>52</v>
      </c>
      <c r="F36" s="491"/>
      <c r="G36" s="491"/>
      <c r="H36" s="491"/>
    </row>
    <row r="37" spans="1:8" ht="8.1" customHeight="1" x14ac:dyDescent="0.2"/>
    <row r="38" spans="1:8" ht="18" x14ac:dyDescent="0.25">
      <c r="A38" s="26" t="s">
        <v>53</v>
      </c>
      <c r="B38" s="489"/>
      <c r="C38" s="489"/>
      <c r="E38" s="26" t="s">
        <v>54</v>
      </c>
      <c r="F38" s="489"/>
      <c r="G38" s="489"/>
      <c r="H38" s="489"/>
    </row>
    <row r="39" spans="1:8" ht="8.1" customHeight="1" x14ac:dyDescent="0.2"/>
    <row r="40" spans="1:8" ht="15" x14ac:dyDescent="0.25">
      <c r="A40" s="26" t="s">
        <v>55</v>
      </c>
      <c r="B40" s="487"/>
      <c r="C40" s="487"/>
      <c r="D40" s="487"/>
      <c r="E40" s="487"/>
      <c r="F40" s="487"/>
      <c r="G40" s="487"/>
      <c r="H40" s="487"/>
    </row>
    <row r="43" spans="1:8" ht="20.25" x14ac:dyDescent="0.3">
      <c r="A43" s="25" t="s">
        <v>57</v>
      </c>
      <c r="D43" s="488"/>
      <c r="E43" s="488"/>
      <c r="F43" s="488"/>
      <c r="G43" s="488"/>
      <c r="H43" s="488"/>
    </row>
    <row r="44" spans="1:8" ht="8.1" customHeight="1" x14ac:dyDescent="0.2"/>
    <row r="45" spans="1:8" ht="18" x14ac:dyDescent="0.25">
      <c r="A45" s="26" t="s">
        <v>53</v>
      </c>
      <c r="B45" s="489"/>
      <c r="C45" s="489"/>
      <c r="E45" s="26" t="s">
        <v>54</v>
      </c>
      <c r="F45" s="489"/>
      <c r="G45" s="489"/>
      <c r="H45" s="489"/>
    </row>
    <row r="46" spans="1:8" ht="8.1" customHeight="1" x14ac:dyDescent="0.2"/>
    <row r="47" spans="1:8" ht="15" x14ac:dyDescent="0.25">
      <c r="A47" s="26" t="s">
        <v>55</v>
      </c>
      <c r="B47" s="483"/>
      <c r="C47" s="483"/>
      <c r="D47" s="483"/>
      <c r="E47" s="483"/>
      <c r="F47" s="483"/>
      <c r="G47" s="483"/>
      <c r="H47" s="483"/>
    </row>
    <row r="49" spans="1:21" ht="15.75" x14ac:dyDescent="0.25">
      <c r="A49" s="30" t="str">
        <f>"Merci de nous transmettre avec ce CR, la grille de tarifs en vigueur au 31/12/"&amp;E4</f>
        <v>Merci de nous transmettre avec ce CR, la grille de tarifs en vigueur au 31/12/2016</v>
      </c>
    </row>
    <row r="50" spans="1:21" ht="15" customHeight="1" x14ac:dyDescent="0.2">
      <c r="A50" s="484" t="str">
        <f>"Si des modifications sont intervenues dans le courant de l'année "&amp;E4&amp;" dans une des pièces justificatives suivantes, veuillez joindre un exemplaire de chacun des documents modifiés (cocher les documents modifiés)"</f>
        <v>Si des modifications sont intervenues dans le courant de l'année 2016 dans une des pièces justificatives suivantes, veuillez joindre un exemplaire de chacun des documents modifiés (cocher les documents modifiés)</v>
      </c>
      <c r="B50" s="484"/>
      <c r="C50" s="484"/>
      <c r="D50" s="484"/>
      <c r="E50" s="484"/>
      <c r="F50" s="484"/>
      <c r="G50" s="484"/>
      <c r="H50" s="484"/>
    </row>
    <row r="51" spans="1:21" ht="15" customHeight="1" x14ac:dyDescent="0.2">
      <c r="A51" s="484"/>
      <c r="B51" s="484"/>
      <c r="C51" s="484"/>
      <c r="D51" s="484"/>
      <c r="E51" s="484"/>
      <c r="F51" s="484"/>
      <c r="G51" s="484"/>
      <c r="H51" s="484"/>
    </row>
    <row r="52" spans="1:21" ht="15" customHeight="1" x14ac:dyDescent="0.2">
      <c r="A52" s="484"/>
      <c r="B52" s="484"/>
      <c r="C52" s="484"/>
      <c r="D52" s="484"/>
      <c r="E52" s="484"/>
      <c r="F52" s="484"/>
      <c r="G52" s="484"/>
      <c r="H52" s="484"/>
    </row>
    <row r="53" spans="1:21" s="35" customFormat="1" ht="24.95" customHeight="1" x14ac:dyDescent="0.2">
      <c r="A53" s="31"/>
      <c r="B53" s="32" t="s">
        <v>58</v>
      </c>
      <c r="C53" s="33"/>
      <c r="D53" s="33"/>
      <c r="E53" s="34"/>
    </row>
    <row r="54" spans="1:21" s="35" customFormat="1" ht="24.95" customHeight="1" x14ac:dyDescent="0.2">
      <c r="A54" s="31"/>
      <c r="B54" s="36" t="s">
        <v>59</v>
      </c>
      <c r="C54" s="37"/>
      <c r="D54" s="37"/>
      <c r="E54" s="38"/>
    </row>
    <row r="55" spans="1:21" s="35" customFormat="1" ht="24.95" customHeight="1" x14ac:dyDescent="0.2">
      <c r="A55" s="31"/>
      <c r="B55" s="36" t="s">
        <v>60</v>
      </c>
      <c r="C55" s="37"/>
      <c r="D55" s="37"/>
      <c r="E55" s="38"/>
    </row>
    <row r="56" spans="1:21" s="35" customFormat="1" ht="24.95" customHeight="1" x14ac:dyDescent="0.2">
      <c r="A56" s="31"/>
      <c r="B56" s="39" t="s">
        <v>61</v>
      </c>
      <c r="C56" s="40"/>
      <c r="D56" s="40"/>
      <c r="E56" s="41"/>
      <c r="U56" s="35" t="s">
        <v>62</v>
      </c>
    </row>
    <row r="57" spans="1:21" s="35" customFormat="1" ht="24.95" customHeight="1" x14ac:dyDescent="0.2">
      <c r="A57" s="31"/>
      <c r="B57" s="36" t="s">
        <v>63</v>
      </c>
      <c r="C57" s="37"/>
      <c r="D57" s="37"/>
      <c r="E57" s="38"/>
      <c r="U57" s="35" t="s">
        <v>64</v>
      </c>
    </row>
    <row r="58" spans="1:21" s="35" customFormat="1" ht="24.95" customHeight="1" x14ac:dyDescent="0.2">
      <c r="A58" s="31"/>
      <c r="B58" s="42" t="s">
        <v>65</v>
      </c>
      <c r="C58" s="43"/>
      <c r="D58" s="43"/>
      <c r="E58" s="44"/>
    </row>
    <row r="59" spans="1:21" s="35" customFormat="1" ht="18" x14ac:dyDescent="0.2">
      <c r="B59" s="45"/>
    </row>
    <row r="60" spans="1:21" ht="15" x14ac:dyDescent="0.25">
      <c r="A60" s="485" t="s">
        <v>66</v>
      </c>
      <c r="B60" s="485"/>
      <c r="C60" s="485"/>
      <c r="D60" s="46"/>
    </row>
    <row r="61" spans="1:21" ht="24" customHeight="1" x14ac:dyDescent="0.2">
      <c r="A61" s="486" t="s">
        <v>67</v>
      </c>
      <c r="B61" s="486"/>
      <c r="C61" s="486"/>
      <c r="D61" s="486"/>
      <c r="E61" s="486"/>
      <c r="F61" s="486"/>
      <c r="G61" s="486"/>
      <c r="H61" s="486"/>
      <c r="I61" s="47"/>
    </row>
    <row r="63" spans="1:21" ht="18" x14ac:dyDescent="0.25">
      <c r="A63" s="26" t="s">
        <v>68</v>
      </c>
      <c r="B63" s="27"/>
    </row>
    <row r="65" spans="1:8" ht="31.5" customHeight="1" x14ac:dyDescent="0.2">
      <c r="A65" s="482" t="s">
        <v>69</v>
      </c>
      <c r="B65" s="482"/>
      <c r="C65" s="482"/>
      <c r="D65" s="482" t="s">
        <v>70</v>
      </c>
      <c r="E65" s="482"/>
      <c r="F65" s="482"/>
      <c r="G65" s="482"/>
    </row>
    <row r="66" spans="1:8" ht="15" x14ac:dyDescent="0.25">
      <c r="A66" s="48" t="s">
        <v>71</v>
      </c>
      <c r="B66" s="481"/>
      <c r="C66" s="481"/>
      <c r="D66" s="48" t="s">
        <v>71</v>
      </c>
      <c r="E66" s="481"/>
      <c r="F66" s="481"/>
      <c r="G66" s="481"/>
    </row>
    <row r="67" spans="1:8" x14ac:dyDescent="0.2">
      <c r="A67" s="480" t="s">
        <v>72</v>
      </c>
      <c r="B67" s="481"/>
      <c r="C67" s="481"/>
      <c r="D67" s="480" t="s">
        <v>72</v>
      </c>
      <c r="E67" s="481"/>
      <c r="F67" s="481"/>
      <c r="G67" s="481"/>
    </row>
    <row r="68" spans="1:8" x14ac:dyDescent="0.2">
      <c r="A68" s="480"/>
      <c r="B68" s="481"/>
      <c r="C68" s="481"/>
      <c r="D68" s="480"/>
      <c r="E68" s="481"/>
      <c r="F68" s="481"/>
      <c r="G68" s="481"/>
    </row>
    <row r="69" spans="1:8" x14ac:dyDescent="0.2">
      <c r="A69" s="480"/>
      <c r="B69" s="481"/>
      <c r="C69" s="481"/>
      <c r="D69" s="480"/>
      <c r="E69" s="481"/>
      <c r="F69" s="481"/>
      <c r="G69" s="481"/>
      <c r="H69" s="49" t="s">
        <v>73</v>
      </c>
    </row>
  </sheetData>
  <sheetProtection password="C60F" sheet="1"/>
  <mergeCells count="37">
    <mergeCell ref="A1:H1"/>
    <mergeCell ref="B3:H3"/>
    <mergeCell ref="D6:E6"/>
    <mergeCell ref="F6:H6"/>
    <mergeCell ref="D13:H13"/>
    <mergeCell ref="D15:H15"/>
    <mergeCell ref="D17:H17"/>
    <mergeCell ref="D19:H19"/>
    <mergeCell ref="D7:E7"/>
    <mergeCell ref="F7:H7"/>
    <mergeCell ref="D9:H9"/>
    <mergeCell ref="D11:H11"/>
    <mergeCell ref="B29:H29"/>
    <mergeCell ref="B34:H34"/>
    <mergeCell ref="F36:H36"/>
    <mergeCell ref="B38:C38"/>
    <mergeCell ref="F38:H38"/>
    <mergeCell ref="B23:H23"/>
    <mergeCell ref="F25:H25"/>
    <mergeCell ref="B27:C27"/>
    <mergeCell ref="F27:H27"/>
    <mergeCell ref="B47:H47"/>
    <mergeCell ref="A50:H52"/>
    <mergeCell ref="A60:C60"/>
    <mergeCell ref="A61:H61"/>
    <mergeCell ref="B40:H40"/>
    <mergeCell ref="D43:H43"/>
    <mergeCell ref="B45:C45"/>
    <mergeCell ref="F45:H45"/>
    <mergeCell ref="A67:A69"/>
    <mergeCell ref="B67:C69"/>
    <mergeCell ref="D67:D69"/>
    <mergeCell ref="E67:G69"/>
    <mergeCell ref="A65:C65"/>
    <mergeCell ref="D65:G65"/>
    <mergeCell ref="B66:C66"/>
    <mergeCell ref="E66:G66"/>
  </mergeCells>
  <phoneticPr fontId="80" type="noConversion"/>
  <dataValidations count="3">
    <dataValidation type="list" operator="equal" allowBlank="1" showInputMessage="1" showErrorMessage="1" prompt="Sélectionner un titre" sqref="D13:H13">
      <formula1>"Maire,Directeur/Directrice,Président(e),Gérant(e),Délégué( e),Responsable,Responsable adjoint,Autre (préciser ci-dessous)"</formula1>
      <formula2>0</formula2>
    </dataValidation>
    <dataValidation type="list" operator="equal" allowBlank="1" showErrorMessage="1" sqref="A53:A58">
      <formula1>"X"</formula1>
      <formula2>0</formula2>
    </dataValidation>
    <dataValidation type="list" operator="equal" allowBlank="1" showErrorMessage="1" sqref="D60">
      <formula1>"Oui,Non"</formula1>
      <formula2>0</formula2>
    </dataValidation>
  </dataValidations>
  <printOptions horizontalCentered="1"/>
  <pageMargins left="0.39374999999999999" right="0.39374999999999999" top="0.39374999999999999" bottom="0.19652777777777777" header="0.51180555555555551" footer="0.51180555555555551"/>
  <pageSetup paperSize="9" firstPageNumber="0" orientation="portrait" horizontalDpi="300" verticalDpi="30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1"/>
    <pageSetUpPr fitToPage="1"/>
  </sheetPr>
  <dimension ref="A1:P70"/>
  <sheetViews>
    <sheetView zoomScale="90" zoomScaleNormal="90" workbookViewId="0">
      <selection activeCell="A58" sqref="A58:A63"/>
    </sheetView>
  </sheetViews>
  <sheetFormatPr baseColWidth="10" defaultColWidth="11.7109375" defaultRowHeight="14.25" x14ac:dyDescent="0.2"/>
  <cols>
    <col min="1" max="1" width="22" style="50" customWidth="1"/>
    <col min="2" max="2" width="23.5703125" style="50" customWidth="1"/>
    <col min="3" max="3" width="14.42578125" style="50" customWidth="1"/>
    <col min="4" max="5" width="11.140625" style="50" customWidth="1"/>
    <col min="6" max="6" width="13.28515625" style="50" customWidth="1"/>
    <col min="7" max="7" width="16.42578125" style="50" customWidth="1"/>
    <col min="8" max="12" width="15.28515625" style="50" customWidth="1"/>
    <col min="13" max="13" width="14.7109375" style="50" customWidth="1"/>
    <col min="14" max="14" width="12.42578125" style="50" customWidth="1"/>
    <col min="15" max="16384" width="11.7109375" style="50"/>
  </cols>
  <sheetData>
    <row r="1" spans="1:15" ht="57.2" customHeight="1" x14ac:dyDescent="0.2">
      <c r="A1" s="510" t="s">
        <v>74</v>
      </c>
      <c r="B1" s="510"/>
      <c r="C1" s="510"/>
      <c r="D1" s="510"/>
      <c r="E1" s="510"/>
      <c r="F1" s="510"/>
      <c r="G1" s="510"/>
      <c r="H1" s="510"/>
      <c r="I1" s="510"/>
      <c r="J1" s="510"/>
      <c r="K1" s="510"/>
      <c r="L1" s="51"/>
      <c r="M1" s="52"/>
      <c r="N1" s="53"/>
      <c r="O1" s="53"/>
    </row>
    <row r="2" spans="1:15" ht="19.899999999999999" customHeight="1" x14ac:dyDescent="0.2">
      <c r="A2" s="511" t="s">
        <v>75</v>
      </c>
      <c r="B2" s="511"/>
      <c r="C2" s="511"/>
      <c r="D2" s="511"/>
      <c r="E2" s="511"/>
      <c r="F2" s="511"/>
      <c r="G2" s="511"/>
      <c r="H2" s="511"/>
      <c r="I2" s="511"/>
      <c r="J2" s="511"/>
      <c r="K2" s="511"/>
      <c r="L2" s="52"/>
      <c r="M2" s="52"/>
      <c r="N2" s="53"/>
    </row>
    <row r="3" spans="1:15" ht="16.899999999999999" customHeight="1" x14ac:dyDescent="0.2">
      <c r="A3"/>
      <c r="B3" s="54"/>
      <c r="C3" s="54"/>
      <c r="D3" s="54"/>
      <c r="E3" s="54"/>
      <c r="F3" s="54"/>
      <c r="G3" s="54"/>
      <c r="H3" s="54"/>
      <c r="I3" s="54"/>
      <c r="J3" s="54"/>
      <c r="K3" s="54"/>
      <c r="L3" s="54"/>
      <c r="M3" s="54"/>
      <c r="N3" s="54"/>
    </row>
    <row r="4" spans="1:15" ht="30" x14ac:dyDescent="0.2">
      <c r="A4" s="55" t="s">
        <v>76</v>
      </c>
      <c r="B4" s="56" t="s">
        <v>77</v>
      </c>
      <c r="C4" s="57">
        <f>'CR p1 identification'!F7</f>
        <v>0</v>
      </c>
      <c r="D4" s="52"/>
      <c r="E4" s="58"/>
      <c r="F4" s="58"/>
      <c r="G4" s="58"/>
      <c r="H4" s="52"/>
      <c r="I4" s="52"/>
      <c r="J4" s="52"/>
      <c r="K4" s="52"/>
      <c r="L4" s="52"/>
      <c r="M4" s="52"/>
      <c r="N4" s="53"/>
      <c r="O4" s="53"/>
    </row>
    <row r="5" spans="1:15" ht="30" x14ac:dyDescent="0.2">
      <c r="A5" s="59">
        <f>'CR p1 identification'!E4</f>
        <v>2016</v>
      </c>
      <c r="B5" s="60" t="s">
        <v>78</v>
      </c>
      <c r="C5" s="57">
        <f>'CR p1 identification'!D7</f>
        <v>0</v>
      </c>
      <c r="D5" s="52"/>
      <c r="E5" s="58"/>
      <c r="F5" s="58"/>
      <c r="G5" s="58"/>
      <c r="H5" s="52"/>
      <c r="I5" s="52"/>
      <c r="J5" s="52"/>
      <c r="K5" s="52"/>
      <c r="L5" s="52"/>
      <c r="M5" s="52"/>
      <c r="N5" s="53"/>
      <c r="O5" s="53"/>
    </row>
    <row r="6" spans="1:15" x14ac:dyDescent="0.2">
      <c r="A6" s="52"/>
      <c r="B6" s="52"/>
      <c r="C6" s="52"/>
      <c r="D6" s="52"/>
      <c r="E6" s="58"/>
      <c r="F6" s="58"/>
      <c r="G6" s="58"/>
      <c r="H6" s="52"/>
      <c r="I6" s="52"/>
      <c r="J6" s="52"/>
      <c r="K6" s="52"/>
      <c r="L6" s="52"/>
      <c r="M6" s="52"/>
      <c r="N6" s="53"/>
      <c r="O6" s="53"/>
    </row>
    <row r="7" spans="1:15" x14ac:dyDescent="0.2">
      <c r="A7" s="58"/>
      <c r="B7" s="58"/>
      <c r="C7" s="61"/>
      <c r="D7" s="62"/>
      <c r="E7" s="58"/>
      <c r="F7" s="58"/>
      <c r="G7" s="58"/>
      <c r="H7" s="52"/>
      <c r="I7" s="52"/>
      <c r="J7" s="52"/>
      <c r="K7" s="52"/>
      <c r="L7" s="52"/>
      <c r="M7" s="52"/>
      <c r="N7" s="53"/>
      <c r="O7" s="53"/>
    </row>
    <row r="8" spans="1:15" ht="31.5" customHeight="1" x14ac:dyDescent="0.2">
      <c r="A8" s="512" t="s">
        <v>79</v>
      </c>
      <c r="B8" s="512"/>
      <c r="C8" s="502" t="s">
        <v>80</v>
      </c>
      <c r="D8" s="63"/>
      <c r="E8" s="63"/>
      <c r="F8" s="63"/>
      <c r="G8" s="58"/>
      <c r="H8" s="52"/>
      <c r="I8" s="52"/>
      <c r="J8" s="52"/>
      <c r="K8" s="52"/>
      <c r="L8" s="52"/>
      <c r="M8" s="52"/>
      <c r="N8" s="53"/>
      <c r="O8" s="53"/>
    </row>
    <row r="9" spans="1:15" ht="21" customHeight="1" x14ac:dyDescent="0.25">
      <c r="A9" s="512"/>
      <c r="B9" s="512"/>
      <c r="C9" s="502"/>
      <c r="D9" s="64"/>
      <c r="E9" s="64"/>
      <c r="F9" s="64"/>
      <c r="H9" s="52"/>
      <c r="I9" s="52"/>
      <c r="J9" s="52"/>
      <c r="K9" s="52"/>
      <c r="L9" s="52"/>
      <c r="M9" s="52"/>
    </row>
    <row r="10" spans="1:15" ht="10.5" customHeight="1" x14ac:dyDescent="0.2">
      <c r="A10" s="65"/>
      <c r="B10" s="65"/>
      <c r="C10" s="65"/>
      <c r="D10" s="65"/>
      <c r="E10" s="52"/>
      <c r="F10" s="52"/>
      <c r="G10" s="63"/>
      <c r="H10" s="52"/>
      <c r="I10" s="52"/>
      <c r="J10" s="52"/>
      <c r="K10" s="52"/>
      <c r="L10" s="52"/>
      <c r="M10" s="52"/>
    </row>
    <row r="11" spans="1:15" ht="30" customHeight="1" x14ac:dyDescent="0.2">
      <c r="A11" s="66" t="s">
        <v>81</v>
      </c>
      <c r="B11" s="67"/>
      <c r="C11" s="513" t="s">
        <v>82</v>
      </c>
      <c r="D11" s="513"/>
      <c r="E11" s="52"/>
      <c r="F11" s="514" t="s">
        <v>83</v>
      </c>
      <c r="G11" s="514"/>
      <c r="H11" s="514"/>
      <c r="I11" s="514"/>
      <c r="J11" s="514"/>
      <c r="K11" s="52"/>
      <c r="L11" s="52"/>
      <c r="M11" s="52"/>
    </row>
    <row r="12" spans="1:15" ht="16.149999999999999" customHeight="1" x14ac:dyDescent="0.2">
      <c r="A12" s="515" t="s">
        <v>84</v>
      </c>
      <c r="B12" s="515"/>
      <c r="C12" s="516"/>
      <c r="D12" s="516"/>
      <c r="E12" s="52"/>
      <c r="F12" s="514"/>
      <c r="G12" s="514"/>
      <c r="H12" s="514"/>
      <c r="I12" s="514"/>
      <c r="J12" s="514"/>
      <c r="K12" s="52"/>
      <c r="L12" s="52"/>
      <c r="M12" s="52"/>
    </row>
    <row r="13" spans="1:15" ht="16.149999999999999" customHeight="1" x14ac:dyDescent="0.2">
      <c r="A13" s="517" t="s">
        <v>85</v>
      </c>
      <c r="B13" s="517"/>
      <c r="C13" s="516"/>
      <c r="D13" s="516"/>
      <c r="E13" s="68"/>
      <c r="F13" s="514"/>
      <c r="G13" s="514"/>
      <c r="H13" s="514"/>
      <c r="I13" s="514"/>
      <c r="J13" s="514"/>
      <c r="K13" s="52"/>
      <c r="L13" s="52"/>
      <c r="M13" s="52"/>
    </row>
    <row r="14" spans="1:15" ht="9" customHeight="1" x14ac:dyDescent="0.2">
      <c r="E14" s="61"/>
      <c r="F14" s="514"/>
      <c r="G14" s="514"/>
      <c r="H14" s="514"/>
      <c r="I14" s="514"/>
      <c r="J14" s="514"/>
      <c r="K14" s="52"/>
      <c r="L14" s="52"/>
      <c r="M14" s="52"/>
    </row>
    <row r="15" spans="1:15" ht="41.1" customHeight="1" x14ac:dyDescent="0.2">
      <c r="A15" s="506" t="s">
        <v>86</v>
      </c>
      <c r="B15" s="506"/>
      <c r="C15" s="507"/>
      <c r="D15" s="507"/>
      <c r="E15" s="69"/>
      <c r="F15" s="514"/>
      <c r="G15" s="514"/>
      <c r="H15" s="514"/>
      <c r="I15" s="514"/>
      <c r="J15" s="514"/>
      <c r="K15" s="52"/>
      <c r="L15" s="52"/>
      <c r="M15" s="52"/>
    </row>
    <row r="16" spans="1:15" ht="12.4" customHeight="1" x14ac:dyDescent="0.2">
      <c r="A16" s="70"/>
      <c r="B16" s="70"/>
      <c r="C16" s="70"/>
      <c r="D16" s="70"/>
      <c r="E16" s="69"/>
      <c r="F16" s="69"/>
      <c r="H16" s="71"/>
      <c r="I16" s="68"/>
      <c r="J16" s="68"/>
      <c r="K16" s="68"/>
      <c r="L16" s="68"/>
      <c r="M16" s="68"/>
    </row>
    <row r="17" spans="1:15" ht="30.6" customHeight="1" x14ac:dyDescent="0.2">
      <c r="A17" s="508" t="s">
        <v>87</v>
      </c>
      <c r="B17" s="508"/>
      <c r="C17" s="508"/>
      <c r="D17" s="501" t="s">
        <v>88</v>
      </c>
      <c r="E17" s="501"/>
      <c r="F17" s="73" t="s">
        <v>89</v>
      </c>
      <c r="G17" s="74"/>
      <c r="H17" s="71"/>
      <c r="I17" s="68"/>
      <c r="J17" s="68"/>
      <c r="K17" s="68"/>
      <c r="L17" s="68"/>
      <c r="M17" s="68"/>
    </row>
    <row r="18" spans="1:15" ht="30.6" customHeight="1" x14ac:dyDescent="0.2">
      <c r="A18" s="508"/>
      <c r="B18" s="508"/>
      <c r="C18" s="508"/>
      <c r="D18" s="501"/>
      <c r="E18" s="501"/>
      <c r="F18" s="73" t="s">
        <v>90</v>
      </c>
      <c r="G18" s="74"/>
      <c r="H18" s="71"/>
      <c r="I18" s="68"/>
      <c r="J18" s="68"/>
      <c r="K18" s="68"/>
      <c r="L18" s="68"/>
      <c r="M18" s="68"/>
    </row>
    <row r="19" spans="1:15" ht="30.6" customHeight="1" x14ac:dyDescent="0.2">
      <c r="A19" s="508"/>
      <c r="B19" s="508"/>
      <c r="C19" s="508"/>
      <c r="D19" s="501" t="s">
        <v>91</v>
      </c>
      <c r="E19" s="501"/>
      <c r="F19" s="73" t="s">
        <v>89</v>
      </c>
      <c r="G19" s="74"/>
      <c r="H19" s="71"/>
      <c r="I19" s="68"/>
      <c r="J19" s="68"/>
      <c r="K19" s="68"/>
      <c r="L19" s="68"/>
      <c r="M19" s="68"/>
    </row>
    <row r="20" spans="1:15" ht="30.6" customHeight="1" x14ac:dyDescent="0.2">
      <c r="A20" s="508"/>
      <c r="B20" s="508"/>
      <c r="C20" s="508"/>
      <c r="D20" s="501"/>
      <c r="E20" s="501"/>
      <c r="F20" s="73" t="s">
        <v>90</v>
      </c>
      <c r="G20" s="74"/>
      <c r="H20" s="71"/>
      <c r="I20" s="68"/>
      <c r="J20" s="68"/>
      <c r="K20" s="68"/>
      <c r="L20" s="68"/>
      <c r="M20" s="68"/>
    </row>
    <row r="21" spans="1:15" ht="30.6" customHeight="1" x14ac:dyDescent="0.2">
      <c r="A21" s="70"/>
      <c r="B21" s="70"/>
      <c r="C21" s="70"/>
      <c r="D21" s="70"/>
      <c r="E21" s="69"/>
      <c r="F21" s="69"/>
      <c r="H21" s="71"/>
      <c r="I21" s="68"/>
      <c r="J21" s="68"/>
      <c r="K21" s="68"/>
      <c r="L21" s="68"/>
      <c r="M21" s="68"/>
    </row>
    <row r="22" spans="1:15" s="75" customFormat="1" ht="94.5" customHeight="1" x14ac:dyDescent="0.2">
      <c r="A22" s="509" t="s">
        <v>92</v>
      </c>
      <c r="B22" s="509"/>
      <c r="C22" s="509"/>
      <c r="D22" s="503" t="s">
        <v>93</v>
      </c>
      <c r="E22" s="503"/>
      <c r="F22" s="505" t="s">
        <v>94</v>
      </c>
      <c r="G22" s="505" t="s">
        <v>95</v>
      </c>
      <c r="H22" s="505" t="s">
        <v>96</v>
      </c>
      <c r="I22" s="505" t="s">
        <v>97</v>
      </c>
      <c r="J22" s="503" t="s">
        <v>98</v>
      </c>
      <c r="K22" s="504" t="s">
        <v>99</v>
      </c>
      <c r="L22"/>
      <c r="M22"/>
      <c r="N22"/>
    </row>
    <row r="23" spans="1:15" s="75" customFormat="1" ht="11.25" customHeight="1" x14ac:dyDescent="0.2">
      <c r="A23" s="509"/>
      <c r="B23" s="509"/>
      <c r="C23" s="509"/>
      <c r="D23" s="503"/>
      <c r="E23" s="503"/>
      <c r="F23" s="505"/>
      <c r="G23" s="505"/>
      <c r="H23" s="505"/>
      <c r="I23" s="505"/>
      <c r="J23" s="503"/>
      <c r="K23" s="504"/>
      <c r="L23"/>
      <c r="M23"/>
      <c r="N23"/>
    </row>
    <row r="24" spans="1:15" s="75" customFormat="1" ht="47.25" customHeight="1" x14ac:dyDescent="0.2">
      <c r="A24" s="509"/>
      <c r="B24" s="509"/>
      <c r="C24" s="509"/>
      <c r="D24" s="76" t="s">
        <v>100</v>
      </c>
      <c r="E24" s="77" t="s">
        <v>101</v>
      </c>
      <c r="F24" s="505"/>
      <c r="G24" s="505"/>
      <c r="H24" s="505"/>
      <c r="I24" s="505"/>
      <c r="J24" s="503"/>
      <c r="K24" s="504"/>
      <c r="L24"/>
      <c r="M24"/>
      <c r="N24"/>
    </row>
    <row r="25" spans="1:15" s="75" customFormat="1" ht="18" customHeight="1" x14ac:dyDescent="0.2">
      <c r="A25" s="502" t="s">
        <v>102</v>
      </c>
      <c r="B25" s="501" t="s">
        <v>103</v>
      </c>
      <c r="C25" s="73" t="s">
        <v>89</v>
      </c>
      <c r="D25" s="74"/>
      <c r="E25" s="78"/>
      <c r="F25" s="79">
        <f t="shared" ref="F25:F30" si="0">D25+(E25/60)</f>
        <v>0</v>
      </c>
      <c r="G25" s="74"/>
      <c r="H25" s="74"/>
      <c r="I25" s="80">
        <f t="shared" ref="I25:I30" si="1">F25*G25*H25</f>
        <v>0</v>
      </c>
      <c r="J25" s="81"/>
      <c r="K25" s="82">
        <f t="shared" ref="K25:K30" si="2">IF(J25="",0,MIN(I25,J25))</f>
        <v>0</v>
      </c>
      <c r="L25" s="83" t="str">
        <f t="shared" ref="L25:L30" si="3">IF(J25&gt;I25,"ERREUR : NB D'HEURES REALISEES &gt; CAPACITE THEORIQUE DDCS","")</f>
        <v/>
      </c>
      <c r="M25"/>
      <c r="N25"/>
    </row>
    <row r="26" spans="1:15" s="75" customFormat="1" ht="18" customHeight="1" x14ac:dyDescent="0.2">
      <c r="A26" s="502"/>
      <c r="B26" s="501"/>
      <c r="C26" s="73" t="s">
        <v>90</v>
      </c>
      <c r="D26" s="74"/>
      <c r="E26" s="78"/>
      <c r="F26" s="79">
        <f t="shared" si="0"/>
        <v>0</v>
      </c>
      <c r="G26" s="74"/>
      <c r="H26" s="74"/>
      <c r="I26" s="80">
        <f t="shared" si="1"/>
        <v>0</v>
      </c>
      <c r="J26" s="81"/>
      <c r="K26" s="82">
        <f t="shared" si="2"/>
        <v>0</v>
      </c>
      <c r="L26" s="83" t="str">
        <f t="shared" si="3"/>
        <v/>
      </c>
      <c r="M26"/>
      <c r="N26"/>
    </row>
    <row r="27" spans="1:15" s="75" customFormat="1" ht="18" customHeight="1" x14ac:dyDescent="0.2">
      <c r="A27" s="502"/>
      <c r="B27" s="501"/>
      <c r="C27" s="73" t="s">
        <v>104</v>
      </c>
      <c r="D27" s="74"/>
      <c r="E27" s="78"/>
      <c r="F27" s="79">
        <f t="shared" si="0"/>
        <v>0</v>
      </c>
      <c r="G27" s="74"/>
      <c r="H27" s="74"/>
      <c r="I27" s="80">
        <f t="shared" si="1"/>
        <v>0</v>
      </c>
      <c r="J27" s="81"/>
      <c r="K27" s="82">
        <f t="shared" si="2"/>
        <v>0</v>
      </c>
      <c r="L27" s="83" t="str">
        <f t="shared" si="3"/>
        <v/>
      </c>
      <c r="M27"/>
      <c r="N27"/>
    </row>
    <row r="28" spans="1:15" s="75" customFormat="1" ht="18" customHeight="1" x14ac:dyDescent="0.2">
      <c r="A28" s="502"/>
      <c r="B28" s="501" t="s">
        <v>91</v>
      </c>
      <c r="C28" s="73" t="s">
        <v>89</v>
      </c>
      <c r="D28" s="74"/>
      <c r="E28" s="78"/>
      <c r="F28" s="79">
        <f t="shared" si="0"/>
        <v>0</v>
      </c>
      <c r="G28" s="74"/>
      <c r="H28" s="74"/>
      <c r="I28" s="80">
        <f t="shared" si="1"/>
        <v>0</v>
      </c>
      <c r="J28" s="81"/>
      <c r="K28" s="82">
        <f t="shared" si="2"/>
        <v>0</v>
      </c>
      <c r="L28" s="83" t="str">
        <f t="shared" si="3"/>
        <v/>
      </c>
      <c r="M28"/>
      <c r="N28"/>
    </row>
    <row r="29" spans="1:15" s="75" customFormat="1" ht="18" customHeight="1" x14ac:dyDescent="0.2">
      <c r="A29" s="502"/>
      <c r="B29" s="501"/>
      <c r="C29" s="73" t="s">
        <v>90</v>
      </c>
      <c r="D29" s="74"/>
      <c r="E29" s="78"/>
      <c r="F29" s="79">
        <f t="shared" si="0"/>
        <v>0</v>
      </c>
      <c r="G29" s="74"/>
      <c r="H29" s="74"/>
      <c r="I29" s="80">
        <f t="shared" si="1"/>
        <v>0</v>
      </c>
      <c r="J29" s="81"/>
      <c r="K29" s="82">
        <f t="shared" si="2"/>
        <v>0</v>
      </c>
      <c r="L29" s="83" t="str">
        <f t="shared" si="3"/>
        <v/>
      </c>
      <c r="M29"/>
      <c r="N29"/>
      <c r="O29" s="84"/>
    </row>
    <row r="30" spans="1:15" s="75" customFormat="1" ht="18" customHeight="1" x14ac:dyDescent="0.2">
      <c r="A30" s="502"/>
      <c r="B30" s="501"/>
      <c r="C30" s="73" t="s">
        <v>104</v>
      </c>
      <c r="D30" s="74"/>
      <c r="E30" s="78"/>
      <c r="F30" s="79">
        <f t="shared" si="0"/>
        <v>0</v>
      </c>
      <c r="G30" s="74"/>
      <c r="H30" s="74"/>
      <c r="I30" s="80">
        <f t="shared" si="1"/>
        <v>0</v>
      </c>
      <c r="J30" s="81"/>
      <c r="K30" s="82">
        <f t="shared" si="2"/>
        <v>0</v>
      </c>
      <c r="L30" s="83" t="str">
        <f t="shared" si="3"/>
        <v/>
      </c>
      <c r="M30"/>
      <c r="N30"/>
    </row>
    <row r="31" spans="1:15" s="75" customFormat="1" ht="18" customHeight="1" x14ac:dyDescent="0.2">
      <c r="A31" s="502"/>
      <c r="B31" s="501" t="s">
        <v>105</v>
      </c>
      <c r="C31" s="73" t="s">
        <v>89</v>
      </c>
      <c r="D31" s="498"/>
      <c r="E31" s="498"/>
      <c r="F31" s="498"/>
      <c r="G31" s="498"/>
      <c r="H31" s="85">
        <f t="shared" ref="H31:I33" si="4">H25+H28</f>
        <v>0</v>
      </c>
      <c r="I31" s="80">
        <f t="shared" si="4"/>
        <v>0</v>
      </c>
      <c r="J31" s="82">
        <f>K31</f>
        <v>0</v>
      </c>
      <c r="K31" s="82">
        <f>K25+K28</f>
        <v>0</v>
      </c>
      <c r="L31" s="83" t="str">
        <f>IF(OR(L25&lt;&gt;"",L28&lt;&gt;""),"Nbre d'heures écrêté en lien avec la capacité théorique","")</f>
        <v/>
      </c>
      <c r="M31"/>
      <c r="N31"/>
    </row>
    <row r="32" spans="1:15" s="75" customFormat="1" ht="18" customHeight="1" x14ac:dyDescent="0.2">
      <c r="A32" s="502"/>
      <c r="B32" s="501"/>
      <c r="C32" s="73" t="s">
        <v>90</v>
      </c>
      <c r="D32" s="498"/>
      <c r="E32" s="498"/>
      <c r="F32" s="498"/>
      <c r="G32" s="498"/>
      <c r="H32" s="85">
        <f t="shared" si="4"/>
        <v>0</v>
      </c>
      <c r="I32" s="80">
        <f t="shared" si="4"/>
        <v>0</v>
      </c>
      <c r="J32" s="82">
        <f>K32</f>
        <v>0</v>
      </c>
      <c r="K32" s="82">
        <f>K26+K29</f>
        <v>0</v>
      </c>
      <c r="L32" s="83" t="str">
        <f>IF(OR(L26&lt;&gt;"",L29&lt;&gt;""),"Nbre d'heures écrêté en lien avec la capacité théorique","")</f>
        <v/>
      </c>
      <c r="M32"/>
      <c r="N32"/>
      <c r="O32" s="75" t="s">
        <v>106</v>
      </c>
    </row>
    <row r="33" spans="1:14" s="75" customFormat="1" ht="18" customHeight="1" x14ac:dyDescent="0.2">
      <c r="A33" s="502"/>
      <c r="B33" s="501"/>
      <c r="C33" s="73" t="s">
        <v>104</v>
      </c>
      <c r="D33" s="498"/>
      <c r="E33" s="498"/>
      <c r="F33" s="498"/>
      <c r="G33" s="498"/>
      <c r="H33" s="85">
        <f t="shared" si="4"/>
        <v>0</v>
      </c>
      <c r="I33" s="80">
        <f t="shared" si="4"/>
        <v>0</v>
      </c>
      <c r="J33" s="82">
        <f>K33</f>
        <v>0</v>
      </c>
      <c r="K33" s="82">
        <f>K27+K30</f>
        <v>0</v>
      </c>
      <c r="L33" s="83" t="str">
        <f>IF(OR(L27&lt;&gt;"",L30&lt;&gt;""),"Nbre d'heures écrêté en lien avec la capacité théorique","")</f>
        <v/>
      </c>
      <c r="M33"/>
      <c r="N33"/>
    </row>
    <row r="34" spans="1:14" s="75" customFormat="1" ht="18" customHeight="1" x14ac:dyDescent="0.2">
      <c r="A34" s="502" t="s">
        <v>107</v>
      </c>
      <c r="B34" s="501" t="s">
        <v>103</v>
      </c>
      <c r="C34" s="73" t="s">
        <v>89</v>
      </c>
      <c r="D34" s="74"/>
      <c r="E34" s="78"/>
      <c r="F34" s="79">
        <f t="shared" ref="F34:F39" si="5">D34+(E34/60)</f>
        <v>0</v>
      </c>
      <c r="G34" s="74"/>
      <c r="H34" s="74"/>
      <c r="I34" s="80">
        <f t="shared" ref="I34:I39" si="6">F34*G34*H34</f>
        <v>0</v>
      </c>
      <c r="J34" s="81"/>
      <c r="K34" s="82">
        <f t="shared" ref="K34:K39" si="7">IF(J34="",0,MIN(I34,J34))</f>
        <v>0</v>
      </c>
      <c r="L34" s="83" t="str">
        <f t="shared" ref="L34:L39" si="8">IF(J34&gt;I34,"ERREUR : NB D'HEURES REALISEES &gt; CAPACITE THEORIQUE DDCS","")</f>
        <v/>
      </c>
      <c r="M34"/>
      <c r="N34"/>
    </row>
    <row r="35" spans="1:14" s="75" customFormat="1" ht="18" customHeight="1" x14ac:dyDescent="0.2">
      <c r="A35" s="502"/>
      <c r="B35" s="501"/>
      <c r="C35" s="73" t="s">
        <v>90</v>
      </c>
      <c r="D35" s="74"/>
      <c r="E35" s="78"/>
      <c r="F35" s="79">
        <f t="shared" si="5"/>
        <v>0</v>
      </c>
      <c r="G35" s="74"/>
      <c r="H35" s="74"/>
      <c r="I35" s="80">
        <f t="shared" si="6"/>
        <v>0</v>
      </c>
      <c r="J35" s="81"/>
      <c r="K35" s="82">
        <f t="shared" si="7"/>
        <v>0</v>
      </c>
      <c r="L35" s="83" t="str">
        <f t="shared" si="8"/>
        <v/>
      </c>
      <c r="M35"/>
      <c r="N35"/>
    </row>
    <row r="36" spans="1:14" s="75" customFormat="1" ht="18" customHeight="1" x14ac:dyDescent="0.2">
      <c r="A36" s="502"/>
      <c r="B36" s="501"/>
      <c r="C36" s="73" t="s">
        <v>104</v>
      </c>
      <c r="D36" s="74"/>
      <c r="E36" s="78"/>
      <c r="F36" s="79">
        <f t="shared" si="5"/>
        <v>0</v>
      </c>
      <c r="G36" s="74"/>
      <c r="H36" s="74"/>
      <c r="I36" s="80">
        <f t="shared" si="6"/>
        <v>0</v>
      </c>
      <c r="J36" s="81"/>
      <c r="K36" s="82">
        <f t="shared" si="7"/>
        <v>0</v>
      </c>
      <c r="L36" s="83" t="str">
        <f t="shared" si="8"/>
        <v/>
      </c>
      <c r="M36"/>
      <c r="N36"/>
    </row>
    <row r="37" spans="1:14" s="75" customFormat="1" ht="18" customHeight="1" x14ac:dyDescent="0.2">
      <c r="A37" s="502"/>
      <c r="B37" s="501" t="s">
        <v>91</v>
      </c>
      <c r="C37" s="73" t="s">
        <v>89</v>
      </c>
      <c r="D37" s="74"/>
      <c r="E37" s="78"/>
      <c r="F37" s="79">
        <f t="shared" si="5"/>
        <v>0</v>
      </c>
      <c r="G37" s="74"/>
      <c r="H37" s="74"/>
      <c r="I37" s="80">
        <f t="shared" si="6"/>
        <v>0</v>
      </c>
      <c r="J37" s="81"/>
      <c r="K37" s="82">
        <f t="shared" si="7"/>
        <v>0</v>
      </c>
      <c r="L37" s="83" t="str">
        <f t="shared" si="8"/>
        <v/>
      </c>
      <c r="M37"/>
      <c r="N37"/>
    </row>
    <row r="38" spans="1:14" s="75" customFormat="1" ht="18" customHeight="1" x14ac:dyDescent="0.2">
      <c r="A38" s="502"/>
      <c r="B38" s="501"/>
      <c r="C38" s="73" t="s">
        <v>90</v>
      </c>
      <c r="D38" s="74"/>
      <c r="E38" s="78"/>
      <c r="F38" s="79">
        <f t="shared" si="5"/>
        <v>0</v>
      </c>
      <c r="G38" s="74"/>
      <c r="H38" s="74"/>
      <c r="I38" s="80">
        <f t="shared" si="6"/>
        <v>0</v>
      </c>
      <c r="J38" s="81"/>
      <c r="K38" s="82">
        <f t="shared" si="7"/>
        <v>0</v>
      </c>
      <c r="L38" s="83" t="str">
        <f t="shared" si="8"/>
        <v/>
      </c>
      <c r="M38"/>
      <c r="N38"/>
    </row>
    <row r="39" spans="1:14" s="75" customFormat="1" ht="18" customHeight="1" x14ac:dyDescent="0.2">
      <c r="A39" s="502"/>
      <c r="B39" s="501"/>
      <c r="C39" s="73" t="s">
        <v>104</v>
      </c>
      <c r="D39" s="74"/>
      <c r="E39" s="78"/>
      <c r="F39" s="79">
        <f t="shared" si="5"/>
        <v>0</v>
      </c>
      <c r="G39" s="74"/>
      <c r="H39" s="74"/>
      <c r="I39" s="80">
        <f t="shared" si="6"/>
        <v>0</v>
      </c>
      <c r="J39" s="81"/>
      <c r="K39" s="82">
        <f t="shared" si="7"/>
        <v>0</v>
      </c>
      <c r="L39" s="83" t="str">
        <f t="shared" si="8"/>
        <v/>
      </c>
      <c r="M39"/>
      <c r="N39"/>
    </row>
    <row r="40" spans="1:14" s="75" customFormat="1" ht="18" customHeight="1" x14ac:dyDescent="0.2">
      <c r="A40" s="502"/>
      <c r="B40" s="501" t="s">
        <v>105</v>
      </c>
      <c r="C40" s="73" t="s">
        <v>89</v>
      </c>
      <c r="D40" s="498"/>
      <c r="E40" s="498"/>
      <c r="F40" s="498"/>
      <c r="G40" s="498"/>
      <c r="H40" s="85">
        <f t="shared" ref="H40:I42" si="9">H34+H37</f>
        <v>0</v>
      </c>
      <c r="I40" s="80">
        <f t="shared" si="9"/>
        <v>0</v>
      </c>
      <c r="J40" s="82">
        <f>K40</f>
        <v>0</v>
      </c>
      <c r="K40" s="82">
        <f>K34+K37</f>
        <v>0</v>
      </c>
      <c r="L40" s="83" t="str">
        <f>IF(OR(L34&lt;&gt;"",L37&lt;&gt;""),"Nbre d'heures écrêté en lien avec la capacité théorique","")</f>
        <v/>
      </c>
      <c r="M40"/>
      <c r="N40"/>
    </row>
    <row r="41" spans="1:14" s="75" customFormat="1" ht="18" customHeight="1" x14ac:dyDescent="0.2">
      <c r="A41" s="502"/>
      <c r="B41" s="501"/>
      <c r="C41" s="73" t="s">
        <v>90</v>
      </c>
      <c r="D41" s="498"/>
      <c r="E41" s="498"/>
      <c r="F41" s="498"/>
      <c r="G41" s="498"/>
      <c r="H41" s="85">
        <f t="shared" si="9"/>
        <v>0</v>
      </c>
      <c r="I41" s="80">
        <f t="shared" si="9"/>
        <v>0</v>
      </c>
      <c r="J41" s="82">
        <f>K41</f>
        <v>0</v>
      </c>
      <c r="K41" s="82">
        <f>K35+K38</f>
        <v>0</v>
      </c>
      <c r="L41" s="83" t="str">
        <f>IF(OR(L35&lt;&gt;"",L38&lt;&gt;""),"Nbre d'heures écrêté en lien avec la capacité théorique","")</f>
        <v/>
      </c>
      <c r="M41"/>
      <c r="N41"/>
    </row>
    <row r="42" spans="1:14" s="75" customFormat="1" ht="18" customHeight="1" x14ac:dyDescent="0.2">
      <c r="A42" s="502"/>
      <c r="B42" s="501"/>
      <c r="C42" s="73" t="s">
        <v>104</v>
      </c>
      <c r="D42" s="498"/>
      <c r="E42" s="498"/>
      <c r="F42" s="498"/>
      <c r="G42" s="498"/>
      <c r="H42" s="85">
        <f t="shared" si="9"/>
        <v>0</v>
      </c>
      <c r="I42" s="80">
        <f t="shared" si="9"/>
        <v>0</v>
      </c>
      <c r="J42" s="82">
        <f>K42</f>
        <v>0</v>
      </c>
      <c r="K42" s="82">
        <f>K36+K39</f>
        <v>0</v>
      </c>
      <c r="L42" s="83" t="str">
        <f>IF(OR(L36&lt;&gt;"",L39&lt;&gt;""),"Nbre d'heures écrêté en lien avec la capacité théorique","")</f>
        <v/>
      </c>
      <c r="M42"/>
      <c r="N42"/>
    </row>
    <row r="43" spans="1:14" s="75" customFormat="1" ht="18" customHeight="1" x14ac:dyDescent="0.2">
      <c r="A43" s="502" t="s">
        <v>108</v>
      </c>
      <c r="B43" s="501" t="s">
        <v>103</v>
      </c>
      <c r="C43" s="73" t="s">
        <v>89</v>
      </c>
      <c r="D43" s="74"/>
      <c r="E43" s="78"/>
      <c r="F43" s="79">
        <f t="shared" ref="F43:F48" si="10">D43+(E43/60)</f>
        <v>0</v>
      </c>
      <c r="G43" s="74"/>
      <c r="H43" s="74"/>
      <c r="I43" s="80">
        <f t="shared" ref="I43:I48" si="11">F43*G43*H43</f>
        <v>0</v>
      </c>
      <c r="J43" s="81"/>
      <c r="K43" s="82">
        <f t="shared" ref="K43:K48" si="12">IF(J43="",0,MIN(I43,J43))</f>
        <v>0</v>
      </c>
      <c r="L43" s="83" t="str">
        <f t="shared" ref="L43:L48" si="13">IF(J43&gt;I43,"ERREUR : NB D'HEURES REALISEES &gt; CAPACITE THEORIQUE DDCS","")</f>
        <v/>
      </c>
      <c r="M43"/>
      <c r="N43"/>
    </row>
    <row r="44" spans="1:14" s="75" customFormat="1" ht="18" customHeight="1" x14ac:dyDescent="0.2">
      <c r="A44" s="502"/>
      <c r="B44" s="501"/>
      <c r="C44" s="73" t="s">
        <v>90</v>
      </c>
      <c r="D44" s="74"/>
      <c r="E44" s="78"/>
      <c r="F44" s="79">
        <f t="shared" si="10"/>
        <v>0</v>
      </c>
      <c r="G44" s="74"/>
      <c r="H44" s="74"/>
      <c r="I44" s="80">
        <f t="shared" si="11"/>
        <v>0</v>
      </c>
      <c r="J44" s="81"/>
      <c r="K44" s="82">
        <f t="shared" si="12"/>
        <v>0</v>
      </c>
      <c r="L44" s="83" t="str">
        <f t="shared" si="13"/>
        <v/>
      </c>
      <c r="M44"/>
      <c r="N44"/>
    </row>
    <row r="45" spans="1:14" s="75" customFormat="1" ht="18" customHeight="1" x14ac:dyDescent="0.2">
      <c r="A45" s="502"/>
      <c r="B45" s="501"/>
      <c r="C45" s="73" t="s">
        <v>104</v>
      </c>
      <c r="D45" s="74"/>
      <c r="E45" s="78"/>
      <c r="F45" s="79">
        <f t="shared" si="10"/>
        <v>0</v>
      </c>
      <c r="G45" s="74"/>
      <c r="H45" s="74"/>
      <c r="I45" s="80">
        <f t="shared" si="11"/>
        <v>0</v>
      </c>
      <c r="J45" s="81"/>
      <c r="K45" s="82">
        <f t="shared" si="12"/>
        <v>0</v>
      </c>
      <c r="L45" s="83" t="str">
        <f t="shared" si="13"/>
        <v/>
      </c>
      <c r="M45"/>
      <c r="N45"/>
    </row>
    <row r="46" spans="1:14" s="75" customFormat="1" ht="18" customHeight="1" x14ac:dyDescent="0.2">
      <c r="A46" s="502"/>
      <c r="B46" s="501" t="s">
        <v>91</v>
      </c>
      <c r="C46" s="73" t="s">
        <v>89</v>
      </c>
      <c r="D46" s="74"/>
      <c r="E46" s="78"/>
      <c r="F46" s="79">
        <f t="shared" si="10"/>
        <v>0</v>
      </c>
      <c r="G46" s="74"/>
      <c r="H46" s="74"/>
      <c r="I46" s="80">
        <f t="shared" si="11"/>
        <v>0</v>
      </c>
      <c r="J46" s="81"/>
      <c r="K46" s="82">
        <f t="shared" si="12"/>
        <v>0</v>
      </c>
      <c r="L46" s="83" t="str">
        <f t="shared" si="13"/>
        <v/>
      </c>
      <c r="M46"/>
      <c r="N46"/>
    </row>
    <row r="47" spans="1:14" s="75" customFormat="1" ht="18" customHeight="1" x14ac:dyDescent="0.2">
      <c r="A47" s="502"/>
      <c r="B47" s="501"/>
      <c r="C47" s="73" t="s">
        <v>90</v>
      </c>
      <c r="D47" s="74"/>
      <c r="E47" s="78"/>
      <c r="F47" s="79">
        <f t="shared" si="10"/>
        <v>0</v>
      </c>
      <c r="G47" s="74"/>
      <c r="H47" s="74"/>
      <c r="I47" s="80">
        <f t="shared" si="11"/>
        <v>0</v>
      </c>
      <c r="J47" s="81"/>
      <c r="K47" s="82">
        <f t="shared" si="12"/>
        <v>0</v>
      </c>
      <c r="L47" s="83" t="str">
        <f t="shared" si="13"/>
        <v/>
      </c>
      <c r="M47"/>
      <c r="N47"/>
    </row>
    <row r="48" spans="1:14" s="75" customFormat="1" ht="18" customHeight="1" x14ac:dyDescent="0.2">
      <c r="A48" s="502"/>
      <c r="B48" s="501"/>
      <c r="C48" s="73" t="s">
        <v>104</v>
      </c>
      <c r="D48" s="74"/>
      <c r="E48" s="78"/>
      <c r="F48" s="79">
        <f t="shared" si="10"/>
        <v>0</v>
      </c>
      <c r="G48" s="74"/>
      <c r="H48" s="74"/>
      <c r="I48" s="80">
        <f t="shared" si="11"/>
        <v>0</v>
      </c>
      <c r="J48" s="81"/>
      <c r="K48" s="82">
        <f t="shared" si="12"/>
        <v>0</v>
      </c>
      <c r="L48" s="83" t="str">
        <f t="shared" si="13"/>
        <v/>
      </c>
      <c r="M48"/>
      <c r="N48"/>
    </row>
    <row r="49" spans="1:14" s="75" customFormat="1" ht="18" customHeight="1" x14ac:dyDescent="0.2">
      <c r="A49" s="502"/>
      <c r="B49" s="501" t="s">
        <v>105</v>
      </c>
      <c r="C49" s="73" t="s">
        <v>89</v>
      </c>
      <c r="D49" s="498"/>
      <c r="E49" s="498"/>
      <c r="F49" s="498"/>
      <c r="G49" s="498"/>
      <c r="H49" s="85">
        <f t="shared" ref="H49:I51" si="14">H43+H46</f>
        <v>0</v>
      </c>
      <c r="I49" s="80">
        <f t="shared" si="14"/>
        <v>0</v>
      </c>
      <c r="J49" s="82">
        <f>K49</f>
        <v>0</v>
      </c>
      <c r="K49" s="82">
        <f>K43+K46</f>
        <v>0</v>
      </c>
      <c r="L49" s="83" t="str">
        <f>IF(OR(L43&lt;&gt;"",L46&lt;&gt;""),"Nbre d'heures écrêté en lien avec la capacité théorique","")</f>
        <v/>
      </c>
      <c r="M49"/>
      <c r="N49"/>
    </row>
    <row r="50" spans="1:14" s="75" customFormat="1" ht="18" customHeight="1" x14ac:dyDescent="0.2">
      <c r="A50" s="502"/>
      <c r="B50" s="501"/>
      <c r="C50" s="73" t="s">
        <v>90</v>
      </c>
      <c r="D50" s="498"/>
      <c r="E50" s="498"/>
      <c r="F50" s="498"/>
      <c r="G50" s="498"/>
      <c r="H50" s="85">
        <f t="shared" si="14"/>
        <v>0</v>
      </c>
      <c r="I50" s="80">
        <f t="shared" si="14"/>
        <v>0</v>
      </c>
      <c r="J50" s="82">
        <f>K50</f>
        <v>0</v>
      </c>
      <c r="K50" s="82">
        <f>K44+K47</f>
        <v>0</v>
      </c>
      <c r="L50" s="83" t="str">
        <f>IF(OR(L44&lt;&gt;"",L47&lt;&gt;""),"Nbre d'heures écrêté en lien avec la capacité théorique","")</f>
        <v/>
      </c>
      <c r="M50"/>
      <c r="N50"/>
    </row>
    <row r="51" spans="1:14" s="75" customFormat="1" ht="18" customHeight="1" x14ac:dyDescent="0.2">
      <c r="A51" s="502"/>
      <c r="B51" s="501"/>
      <c r="C51" s="73" t="s">
        <v>104</v>
      </c>
      <c r="D51" s="498"/>
      <c r="E51" s="498"/>
      <c r="F51" s="498"/>
      <c r="G51" s="498"/>
      <c r="H51" s="85">
        <f t="shared" si="14"/>
        <v>0</v>
      </c>
      <c r="I51" s="80">
        <f t="shared" si="14"/>
        <v>0</v>
      </c>
      <c r="J51" s="82">
        <f>K51</f>
        <v>0</v>
      </c>
      <c r="K51" s="82">
        <f>K45+K48</f>
        <v>0</v>
      </c>
      <c r="L51" s="83" t="str">
        <f>IF(OR(L45&lt;&gt;"",L48&lt;&gt;""),"Nbre d'heures écrêté en lien avec la capacité théorique","")</f>
        <v/>
      </c>
      <c r="M51"/>
      <c r="N51"/>
    </row>
    <row r="52" spans="1:14" s="75" customFormat="1" ht="19.350000000000001" customHeight="1" x14ac:dyDescent="0.2">
      <c r="A52" s="502" t="s">
        <v>109</v>
      </c>
      <c r="B52" s="501" t="s">
        <v>103</v>
      </c>
      <c r="C52" s="73" t="s">
        <v>89</v>
      </c>
      <c r="D52" s="74"/>
      <c r="E52" s="78"/>
      <c r="F52" s="79">
        <f>D52+(E52/60)</f>
        <v>0</v>
      </c>
      <c r="G52" s="74"/>
      <c r="H52" s="74"/>
      <c r="I52" s="80">
        <f>F52*G52*H52</f>
        <v>0</v>
      </c>
      <c r="J52" s="81"/>
      <c r="K52" s="82">
        <f>IF(J52="",0,MIN(I52,J52))</f>
        <v>0</v>
      </c>
      <c r="L52" s="83" t="str">
        <f>IF(J52&gt;I52,"ERREUR : NB D'HEURES REALISEES &gt; CAPACITE THEORIQUE DDCS","")</f>
        <v/>
      </c>
      <c r="M52"/>
      <c r="N52"/>
    </row>
    <row r="53" spans="1:14" s="75" customFormat="1" ht="19.350000000000001" customHeight="1" x14ac:dyDescent="0.2">
      <c r="A53" s="502"/>
      <c r="B53" s="501"/>
      <c r="C53" s="73" t="s">
        <v>90</v>
      </c>
      <c r="D53" s="74"/>
      <c r="E53" s="78"/>
      <c r="F53" s="79">
        <f>D53+(E53/60)</f>
        <v>0</v>
      </c>
      <c r="G53" s="74"/>
      <c r="H53" s="74"/>
      <c r="I53" s="80">
        <f>F53*G53*H53</f>
        <v>0</v>
      </c>
      <c r="J53" s="81"/>
      <c r="K53" s="82">
        <f>IF(J53="",0,MIN(I53,J53))</f>
        <v>0</v>
      </c>
      <c r="L53" s="83" t="str">
        <f>IF(J53&gt;I53,"ERREUR : NB D'HEURES REALISEES &gt; CAPACITE THEORIQUE DDCS","")</f>
        <v/>
      </c>
      <c r="M53"/>
      <c r="N53"/>
    </row>
    <row r="54" spans="1:14" s="75" customFormat="1" ht="19.350000000000001" customHeight="1" x14ac:dyDescent="0.2">
      <c r="A54" s="502"/>
      <c r="B54" s="501" t="s">
        <v>91</v>
      </c>
      <c r="C54" s="73" t="s">
        <v>89</v>
      </c>
      <c r="D54" s="74"/>
      <c r="E54" s="78"/>
      <c r="F54" s="79">
        <f>D54+(E54/60)</f>
        <v>0</v>
      </c>
      <c r="G54" s="74"/>
      <c r="H54" s="74"/>
      <c r="I54" s="80">
        <f>F54*G54*H54</f>
        <v>0</v>
      </c>
      <c r="J54" s="81"/>
      <c r="K54" s="82">
        <f>IF(J54="",0,MIN(I54,J54))</f>
        <v>0</v>
      </c>
      <c r="L54" s="83" t="str">
        <f>IF(J54&gt;I54,"ERREUR : NB D'HEURES REALISEES &gt; CAPACITE THEORIQUE DDCS","")</f>
        <v/>
      </c>
      <c r="M54"/>
      <c r="N54"/>
    </row>
    <row r="55" spans="1:14" s="75" customFormat="1" ht="19.350000000000001" customHeight="1" x14ac:dyDescent="0.2">
      <c r="A55" s="502"/>
      <c r="B55" s="501"/>
      <c r="C55" s="73" t="s">
        <v>90</v>
      </c>
      <c r="D55" s="74"/>
      <c r="E55" s="78"/>
      <c r="F55" s="79">
        <f>D55+(E55/60)</f>
        <v>0</v>
      </c>
      <c r="G55" s="74"/>
      <c r="H55" s="74"/>
      <c r="I55" s="80">
        <f>F55*G55*H55</f>
        <v>0</v>
      </c>
      <c r="J55" s="81"/>
      <c r="K55" s="82">
        <f>IF(J55="",0,MIN(I55,J55))</f>
        <v>0</v>
      </c>
      <c r="L55" s="83" t="str">
        <f>IF(J55&gt;I55,"ERREUR : NB D'HEURES REALISEES &gt; CAPACITE THEORIQUE DDCS","")</f>
        <v/>
      </c>
      <c r="M55"/>
      <c r="N55"/>
    </row>
    <row r="56" spans="1:14" s="75" customFormat="1" ht="19.350000000000001" customHeight="1" x14ac:dyDescent="0.2">
      <c r="A56" s="502"/>
      <c r="B56" s="501" t="s">
        <v>105</v>
      </c>
      <c r="C56" s="73" t="s">
        <v>89</v>
      </c>
      <c r="D56" s="498"/>
      <c r="E56" s="498"/>
      <c r="F56" s="498"/>
      <c r="G56" s="498"/>
      <c r="H56" s="85">
        <f>H52+H54</f>
        <v>0</v>
      </c>
      <c r="I56" s="80">
        <f>I52+I54</f>
        <v>0</v>
      </c>
      <c r="J56" s="82">
        <f>K56</f>
        <v>0</v>
      </c>
      <c r="K56" s="82">
        <f>K52+K54</f>
        <v>0</v>
      </c>
      <c r="L56" s="83" t="str">
        <f>IF(OR(L52&lt;&gt;"",L54&lt;&gt;""),"Nbre d'heures écrêté en lien avec la capacité théorique","")</f>
        <v/>
      </c>
      <c r="M56"/>
      <c r="N56"/>
    </row>
    <row r="57" spans="1:14" s="75" customFormat="1" ht="19.350000000000001" customHeight="1" x14ac:dyDescent="0.2">
      <c r="A57" s="502"/>
      <c r="B57" s="501"/>
      <c r="C57" s="73" t="s">
        <v>90</v>
      </c>
      <c r="D57" s="498"/>
      <c r="E57" s="498"/>
      <c r="F57" s="498"/>
      <c r="G57" s="498"/>
      <c r="H57" s="85">
        <f>H53+H55</f>
        <v>0</v>
      </c>
      <c r="I57" s="80">
        <f>I53+I55</f>
        <v>0</v>
      </c>
      <c r="J57" s="82">
        <f>K57</f>
        <v>0</v>
      </c>
      <c r="K57" s="82">
        <f>K53+K55</f>
        <v>0</v>
      </c>
      <c r="L57" s="83" t="str">
        <f>IF(OR(L53&lt;&gt;"",L55&lt;&gt;""),"Nbre d'heures écrêté en lien avec la capacité théorique","")</f>
        <v/>
      </c>
      <c r="M57"/>
      <c r="N57"/>
    </row>
    <row r="58" spans="1:14" s="75" customFormat="1" ht="18" customHeight="1" x14ac:dyDescent="0.2">
      <c r="A58" s="499" t="s">
        <v>110</v>
      </c>
      <c r="B58" s="500" t="s">
        <v>103</v>
      </c>
      <c r="C58" s="73" t="s">
        <v>89</v>
      </c>
      <c r="D58" s="74"/>
      <c r="E58" s="78"/>
      <c r="F58" s="79">
        <f>D58+(E58/60)</f>
        <v>0</v>
      </c>
      <c r="G58" s="74"/>
      <c r="H58" s="74"/>
      <c r="I58" s="80">
        <f>F58*G58*H58</f>
        <v>0</v>
      </c>
      <c r="J58" s="81"/>
      <c r="K58" s="82">
        <f>IF(J58="",0,MIN(I58,J58))</f>
        <v>0</v>
      </c>
      <c r="L58" s="83" t="str">
        <f>IF(J58&gt;I58,"ERREUR : NB D'HEURES REALISEES &gt; CAPACITE THEORIQUE DDCS","")</f>
        <v/>
      </c>
      <c r="M58"/>
      <c r="N58"/>
    </row>
    <row r="59" spans="1:14" s="75" customFormat="1" ht="18" customHeight="1" x14ac:dyDescent="0.2">
      <c r="A59" s="499"/>
      <c r="B59" s="500"/>
      <c r="C59" s="73" t="s">
        <v>90</v>
      </c>
      <c r="D59" s="74"/>
      <c r="E59" s="78"/>
      <c r="F59" s="79">
        <f>D59+(E59/60)</f>
        <v>0</v>
      </c>
      <c r="G59" s="74"/>
      <c r="H59" s="74"/>
      <c r="I59" s="80">
        <f>F59*G59*H59</f>
        <v>0</v>
      </c>
      <c r="J59" s="81"/>
      <c r="K59" s="82">
        <f>IF(J59="",0,MIN(I59,J59))</f>
        <v>0</v>
      </c>
      <c r="L59" s="83" t="str">
        <f>IF(J59&gt;I59,"ERREUR : NB D'HEURES REALISEES &gt; CAPACITE THEORIQUE DDCS","")</f>
        <v/>
      </c>
      <c r="M59"/>
      <c r="N59"/>
    </row>
    <row r="60" spans="1:14" s="75" customFormat="1" ht="18" customHeight="1" x14ac:dyDescent="0.2">
      <c r="A60" s="499"/>
      <c r="B60" s="500" t="s">
        <v>91</v>
      </c>
      <c r="C60" s="73" t="s">
        <v>89</v>
      </c>
      <c r="D60" s="74"/>
      <c r="E60" s="78"/>
      <c r="F60" s="79">
        <f>D60+(E60/60)</f>
        <v>0</v>
      </c>
      <c r="G60" s="74"/>
      <c r="H60" s="74"/>
      <c r="I60" s="80">
        <f>F60*G60*H60</f>
        <v>0</v>
      </c>
      <c r="J60" s="81"/>
      <c r="K60" s="82">
        <f>IF(J60="",0,MIN(I60,J60))</f>
        <v>0</v>
      </c>
      <c r="L60" s="83" t="str">
        <f>IF(J60&gt;I60,"ERREUR : NB D'HEURES REALISEES &gt; CAPACITE THEORIQUE DDCS","")</f>
        <v/>
      </c>
      <c r="M60"/>
      <c r="N60"/>
    </row>
    <row r="61" spans="1:14" s="75" customFormat="1" ht="18" customHeight="1" x14ac:dyDescent="0.2">
      <c r="A61" s="499"/>
      <c r="B61" s="500"/>
      <c r="C61" s="73" t="s">
        <v>90</v>
      </c>
      <c r="D61" s="74"/>
      <c r="E61" s="78"/>
      <c r="F61" s="79">
        <f>D61+(E61/60)</f>
        <v>0</v>
      </c>
      <c r="G61" s="74"/>
      <c r="H61" s="74"/>
      <c r="I61" s="80">
        <f>F61*G61*H61</f>
        <v>0</v>
      </c>
      <c r="J61" s="81"/>
      <c r="K61" s="82">
        <f>IF(J61="",0,MIN(I61,J61))</f>
        <v>0</v>
      </c>
      <c r="L61" s="83" t="str">
        <f>IF(J61&gt;I61,"ERREUR : NB D'HEURES REALISEES &gt; CAPACITE THEORIQUE DDCS","")</f>
        <v/>
      </c>
      <c r="M61"/>
      <c r="N61"/>
    </row>
    <row r="62" spans="1:14" s="75" customFormat="1" ht="18" customHeight="1" x14ac:dyDescent="0.2">
      <c r="A62" s="499"/>
      <c r="B62" s="501" t="s">
        <v>105</v>
      </c>
      <c r="C62" s="73" t="s">
        <v>89</v>
      </c>
      <c r="D62" s="498"/>
      <c r="E62" s="498"/>
      <c r="F62" s="498"/>
      <c r="G62" s="498"/>
      <c r="H62" s="85">
        <f>H58+H60</f>
        <v>0</v>
      </c>
      <c r="I62" s="80">
        <f>I58+I60</f>
        <v>0</v>
      </c>
      <c r="J62" s="82">
        <f>K62</f>
        <v>0</v>
      </c>
      <c r="K62" s="82">
        <f>K58+K60</f>
        <v>0</v>
      </c>
      <c r="L62" s="83" t="str">
        <f>IF(OR(L58&lt;&gt;"",L60&lt;&gt;""),"Nbre d'heures écrêté en lien avec la capacité théorique","")</f>
        <v/>
      </c>
      <c r="M62"/>
      <c r="N62"/>
    </row>
    <row r="63" spans="1:14" s="75" customFormat="1" ht="18" customHeight="1" x14ac:dyDescent="0.2">
      <c r="A63" s="499"/>
      <c r="B63" s="501"/>
      <c r="C63" s="73" t="s">
        <v>90</v>
      </c>
      <c r="D63" s="498"/>
      <c r="E63" s="498"/>
      <c r="F63" s="498"/>
      <c r="G63" s="498"/>
      <c r="H63" s="85">
        <f>H59+H61</f>
        <v>0</v>
      </c>
      <c r="I63" s="80">
        <f>I59+I61</f>
        <v>0</v>
      </c>
      <c r="J63" s="82">
        <f>K63</f>
        <v>0</v>
      </c>
      <c r="K63" s="82">
        <f>K59+K61</f>
        <v>0</v>
      </c>
      <c r="L63" s="83" t="str">
        <f>IF(OR(L59&lt;&gt;"",L61&lt;&gt;""),"Nbre d'heures écrêté en lien avec la capacité théorique","")</f>
        <v/>
      </c>
      <c r="M63"/>
      <c r="N63"/>
    </row>
    <row r="64" spans="1:14" ht="18" customHeight="1" x14ac:dyDescent="0.2">
      <c r="A64" s="86"/>
      <c r="B64" s="87"/>
      <c r="C64" s="61"/>
      <c r="D64" s="88"/>
      <c r="E64" s="88"/>
      <c r="F64" s="88"/>
      <c r="G64" s="88"/>
      <c r="H64" s="89"/>
      <c r="I64" s="69"/>
      <c r="J64" s="69"/>
      <c r="N64"/>
    </row>
    <row r="65" spans="1:16" ht="69.599999999999994" customHeight="1" x14ac:dyDescent="0.2">
      <c r="A65" s="86"/>
      <c r="B65" s="87"/>
      <c r="C65" s="61"/>
      <c r="D65" s="88"/>
      <c r="E65" s="496" t="s">
        <v>111</v>
      </c>
      <c r="F65" s="496"/>
      <c r="G65" s="496"/>
      <c r="H65" s="90" t="s">
        <v>112</v>
      </c>
      <c r="I65" s="90" t="s">
        <v>113</v>
      </c>
      <c r="J65" s="90" t="s">
        <v>114</v>
      </c>
      <c r="K65" s="90" t="s">
        <v>115</v>
      </c>
      <c r="L65"/>
      <c r="M65"/>
      <c r="N65" s="91"/>
      <c r="O65" s="91"/>
      <c r="P65" s="91"/>
    </row>
    <row r="66" spans="1:16" ht="18" customHeight="1" x14ac:dyDescent="0.25">
      <c r="A66" s="92"/>
      <c r="B66" s="92"/>
      <c r="C66" s="93"/>
      <c r="D66" s="93"/>
      <c r="E66" s="497" t="s">
        <v>116</v>
      </c>
      <c r="F66" s="497"/>
      <c r="G66" s="94" t="s">
        <v>89</v>
      </c>
      <c r="H66" s="82">
        <f>MAX(H31,H40,H49,H62)+IF(OR(G17="Non",G17=""),H52,0)+IF(OR(G19="Non",G19=""),H54,0)</f>
        <v>0</v>
      </c>
      <c r="I66" s="82">
        <f>I31+I40+I49+I56+I62</f>
        <v>0</v>
      </c>
      <c r="J66" s="82">
        <f>K66</f>
        <v>0</v>
      </c>
      <c r="K66" s="82">
        <f>K31+K40+K49+K56+K62</f>
        <v>0</v>
      </c>
      <c r="L66"/>
      <c r="M66"/>
    </row>
    <row r="67" spans="1:16" ht="18" customHeight="1" x14ac:dyDescent="0.25">
      <c r="A67" s="92"/>
      <c r="B67" s="92"/>
      <c r="C67" s="93"/>
      <c r="D67" s="93"/>
      <c r="E67" s="497"/>
      <c r="F67" s="497"/>
      <c r="G67" s="94" t="s">
        <v>90</v>
      </c>
      <c r="H67" s="82">
        <f>MAX(H32,H41,H50,H63)+IF(OR(G18="Non",G18=""),H53,0)+IF(OR(G20="Non",G20=""),H55,0)</f>
        <v>0</v>
      </c>
      <c r="I67" s="82">
        <f>I32+I41+I50+I57+I63</f>
        <v>0</v>
      </c>
      <c r="J67" s="82">
        <f>K67</f>
        <v>0</v>
      </c>
      <c r="K67" s="82">
        <f>K32+K41+K50+K57+K63</f>
        <v>0</v>
      </c>
      <c r="L67"/>
      <c r="M67"/>
    </row>
    <row r="68" spans="1:16" ht="18" customHeight="1" x14ac:dyDescent="0.25">
      <c r="A68" s="92"/>
      <c r="B68" s="92"/>
      <c r="C68" s="93"/>
      <c r="D68" s="93"/>
      <c r="E68" s="497"/>
      <c r="F68" s="497"/>
      <c r="G68" s="94" t="s">
        <v>104</v>
      </c>
      <c r="H68" s="82">
        <f>MAX(H33,H42,H51)</f>
        <v>0</v>
      </c>
      <c r="I68" s="82">
        <f>I33+I42+I51</f>
        <v>0</v>
      </c>
      <c r="J68" s="82">
        <f>K68</f>
        <v>0</v>
      </c>
      <c r="K68" s="82">
        <f>K33+K42+K51</f>
        <v>0</v>
      </c>
      <c r="L68"/>
      <c r="M68"/>
      <c r="O68" s="95"/>
      <c r="P68" s="95"/>
    </row>
    <row r="69" spans="1:16" ht="15.75" customHeight="1" x14ac:dyDescent="0.25">
      <c r="E69" s="497"/>
      <c r="F69" s="497"/>
      <c r="G69" s="96" t="s">
        <v>117</v>
      </c>
      <c r="H69" s="97">
        <f>MAX(H66:H68)</f>
        <v>0</v>
      </c>
      <c r="I69" s="98">
        <f>SUM(I66:I68)</f>
        <v>0</v>
      </c>
      <c r="J69" s="98">
        <f>SUM(J66:J68)</f>
        <v>0</v>
      </c>
      <c r="K69" s="97">
        <f>SUM(K66:K68)</f>
        <v>0</v>
      </c>
      <c r="L69"/>
      <c r="M69"/>
    </row>
    <row r="70" spans="1:16" ht="15" x14ac:dyDescent="0.25">
      <c r="E70" s="99" t="str">
        <f>L31&amp;" "&amp;L32&amp;" "&amp;L33&amp;" "&amp;L40&amp;" "&amp;L41&amp;" "&amp;L42&amp;" "&amp;L49&amp;" "&amp;L50&amp;" "&amp;L51&amp;" "&amp;L56&amp;" "&amp;L57&amp;" "&amp;L62&amp;" "&amp;L63</f>
        <v xml:space="preserve">            </v>
      </c>
      <c r="K70" s="100" t="s">
        <v>118</v>
      </c>
    </row>
  </sheetData>
  <sheetProtection password="C60F" sheet="1" objects="1" scenarios="1"/>
  <mergeCells count="60">
    <mergeCell ref="A1:K1"/>
    <mergeCell ref="A2:K2"/>
    <mergeCell ref="A8:B9"/>
    <mergeCell ref="C8:C9"/>
    <mergeCell ref="C11:D11"/>
    <mergeCell ref="F11:J15"/>
    <mergeCell ref="A12:B12"/>
    <mergeCell ref="C12:D12"/>
    <mergeCell ref="A13:B13"/>
    <mergeCell ref="C13:D13"/>
    <mergeCell ref="A15:B15"/>
    <mergeCell ref="C15:D15"/>
    <mergeCell ref="I22:I24"/>
    <mergeCell ref="A17:C20"/>
    <mergeCell ref="D17:E18"/>
    <mergeCell ref="D19:E20"/>
    <mergeCell ref="A22:C24"/>
    <mergeCell ref="D22:E23"/>
    <mergeCell ref="D31:E33"/>
    <mergeCell ref="F31:F33"/>
    <mergeCell ref="G31:G33"/>
    <mergeCell ref="F22:F24"/>
    <mergeCell ref="G22:G24"/>
    <mergeCell ref="H22:H24"/>
    <mergeCell ref="A34:A42"/>
    <mergeCell ref="B34:B36"/>
    <mergeCell ref="B37:B39"/>
    <mergeCell ref="B40:B42"/>
    <mergeCell ref="J22:J24"/>
    <mergeCell ref="K22:K24"/>
    <mergeCell ref="A25:A33"/>
    <mergeCell ref="B25:B27"/>
    <mergeCell ref="B28:B30"/>
    <mergeCell ref="B31:B33"/>
    <mergeCell ref="D40:E42"/>
    <mergeCell ref="F40:F42"/>
    <mergeCell ref="G40:G42"/>
    <mergeCell ref="A43:A51"/>
    <mergeCell ref="B43:B45"/>
    <mergeCell ref="B46:B48"/>
    <mergeCell ref="B49:B51"/>
    <mergeCell ref="D49:E51"/>
    <mergeCell ref="F49:F51"/>
    <mergeCell ref="G49:G51"/>
    <mergeCell ref="F62:F63"/>
    <mergeCell ref="G62:G63"/>
    <mergeCell ref="A52:A57"/>
    <mergeCell ref="B52:B53"/>
    <mergeCell ref="B54:B55"/>
    <mergeCell ref="B56:B57"/>
    <mergeCell ref="E65:G65"/>
    <mergeCell ref="E66:F69"/>
    <mergeCell ref="D56:E57"/>
    <mergeCell ref="F56:F57"/>
    <mergeCell ref="G56:G57"/>
    <mergeCell ref="A58:A63"/>
    <mergeCell ref="B58:B59"/>
    <mergeCell ref="B60:B61"/>
    <mergeCell ref="B62:B63"/>
    <mergeCell ref="D62:E63"/>
  </mergeCells>
  <phoneticPr fontId="80" type="noConversion"/>
  <dataValidations count="6">
    <dataValidation operator="equal" allowBlank="1" showErrorMessage="1" sqref="C8">
      <formula1>0</formula1>
      <formula2>0</formula2>
    </dataValidation>
    <dataValidation type="list" operator="equal" allowBlank="1" showInputMessage="1" showErrorMessage="1" promptTitle="NB :" prompt="Information nécessaire pour déterminer le nombre de jours de fonctionnement." sqref="G17:G20">
      <formula1>"Oui,Non"</formula1>
      <formula2>0</formula2>
    </dataValidation>
    <dataValidation operator="equal" allowBlank="1" showInputMessage="1" showErrorMessage="1" promptTitle="NB :" prompt="Déduire le temps du repas de l'amplitude d'ouverture de la pause méridienne (au moins 30 minutes)." sqref="D34:D39">
      <formula1>0</formula1>
      <formula2>0</formula2>
    </dataValidation>
    <dataValidation operator="equal" allowBlank="1" showInputMessage="1" showErrorMessage="1" promptTitle="NB :" prompt="Indiquer l'amplitude d'ouverture hors temps ASRE. _x000a__x000a_Si l'amplitude varie d'un jour à l'autre sur une même période et sur une même tranche d'âge, établir une moyenne." sqref="D43:D48">
      <formula1>0</formula1>
      <formula2>0</formula2>
    </dataValidation>
    <dataValidation operator="equal" allowBlank="1" showInputMessage="1" showErrorMessage="1" promptTitle="NB :" prompt="Indiquer l'amplitude d'ouverture." sqref="D52:D55">
      <formula1>0</formula1>
      <formula2>0</formula2>
    </dataValidation>
    <dataValidation operator="equal" allowBlank="1" showInputMessage="1" showErrorMessage="1" promptTitle="NB :" prompt="Si l'amplitude varie d'un jour à l'autre sur une même période et sur une même tranche d'âge, établir une moyenne._x000a__x000a_L'ASRE est limitée à 3h par semaine." sqref="D58:D61">
      <formula1>0</formula1>
      <formula2>0</formula2>
    </dataValidation>
  </dataValidations>
  <printOptions horizontalCentered="1"/>
  <pageMargins left="0.39374999999999999" right="0.39374999999999999" top="0.39374999999999999" bottom="0.51180555555555551" header="0.51180555555555551" footer="0.51180555555555551"/>
  <pageSetup paperSize="9" firstPageNumber="0" orientation="portrait" horizontalDpi="300" verticalDpi="300"/>
  <headerFooter alignWithMargins="0">
    <oddFooter>&amp;LCAF de l'Isère - Département des Interventions Sociales - Pôle AFC Budget AS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38"/>
    <pageSetUpPr fitToPage="1"/>
  </sheetPr>
  <dimension ref="A1:V63"/>
  <sheetViews>
    <sheetView zoomScale="90" zoomScaleNormal="90" workbookViewId="0">
      <selection activeCell="H39" sqref="H39"/>
    </sheetView>
  </sheetViews>
  <sheetFormatPr baseColWidth="10" defaultColWidth="11.7109375" defaultRowHeight="14.25" x14ac:dyDescent="0.2"/>
  <cols>
    <col min="1" max="1" width="23.28515625" style="50" customWidth="1"/>
    <col min="2" max="2" width="23.7109375" style="50" customWidth="1"/>
    <col min="3" max="3" width="11.7109375" style="50" customWidth="1"/>
    <col min="4" max="5" width="9.42578125" style="50" customWidth="1"/>
    <col min="6" max="6" width="13.28515625" style="50" customWidth="1"/>
    <col min="7" max="7" width="12.28515625" style="50" customWidth="1"/>
    <col min="8" max="13" width="15.28515625" style="50" customWidth="1"/>
    <col min="14" max="14" width="14.140625" style="50" customWidth="1"/>
    <col min="15" max="15" width="13.140625" style="50" customWidth="1"/>
    <col min="16" max="18" width="11.7109375" style="50" customWidth="1"/>
    <col min="19" max="20" width="0" style="50" hidden="1" customWidth="1"/>
    <col min="21" max="16384" width="11.7109375" style="50"/>
  </cols>
  <sheetData>
    <row r="1" spans="1:20" ht="79.7" customHeight="1" x14ac:dyDescent="0.2">
      <c r="A1" s="510" t="s">
        <v>119</v>
      </c>
      <c r="B1" s="510"/>
      <c r="C1" s="510"/>
      <c r="D1" s="510"/>
      <c r="E1" s="510"/>
      <c r="F1" s="510"/>
      <c r="G1" s="510"/>
      <c r="H1" s="510"/>
      <c r="I1" s="510"/>
      <c r="J1" s="510"/>
      <c r="K1" s="510"/>
      <c r="L1" s="510"/>
      <c r="M1" s="510"/>
      <c r="N1" s="53"/>
      <c r="O1" s="53"/>
      <c r="R1" s="52"/>
    </row>
    <row r="2" spans="1:20" ht="19.350000000000001" customHeight="1" x14ac:dyDescent="0.2">
      <c r="A2" s="511" t="s">
        <v>120</v>
      </c>
      <c r="B2" s="511"/>
      <c r="C2" s="511"/>
      <c r="D2" s="511"/>
      <c r="E2" s="511"/>
      <c r="F2" s="511"/>
      <c r="G2" s="511"/>
      <c r="H2" s="511"/>
      <c r="I2" s="511"/>
      <c r="J2" s="511"/>
      <c r="K2" s="511"/>
      <c r="L2" s="511"/>
      <c r="M2" s="51"/>
      <c r="N2" s="53"/>
      <c r="O2" s="53"/>
      <c r="R2" s="52"/>
    </row>
    <row r="3" spans="1:20" ht="16.5" customHeight="1" x14ac:dyDescent="0.2">
      <c r="L3" s="532"/>
      <c r="M3" s="532"/>
    </row>
    <row r="4" spans="1:20" ht="31.35" customHeight="1" x14ac:dyDescent="0.2">
      <c r="A4" s="533" t="s">
        <v>121</v>
      </c>
      <c r="B4" s="533"/>
      <c r="C4" s="533"/>
      <c r="D4" s="533"/>
      <c r="E4" s="533"/>
      <c r="F4" s="533"/>
      <c r="G4" s="58"/>
      <c r="H4"/>
      <c r="I4"/>
      <c r="J4" s="55" t="s">
        <v>76</v>
      </c>
      <c r="K4" s="56" t="s">
        <v>122</v>
      </c>
      <c r="L4" s="57">
        <f>'CR p1 identification'!F7</f>
        <v>0</v>
      </c>
      <c r="M4"/>
      <c r="N4" s="53"/>
      <c r="O4" s="53"/>
      <c r="R4" s="52"/>
    </row>
    <row r="5" spans="1:20" ht="30" x14ac:dyDescent="0.2">
      <c r="A5" s="529" t="s">
        <v>145</v>
      </c>
      <c r="B5" s="529"/>
      <c r="C5" s="529"/>
      <c r="D5" s="529"/>
      <c r="E5" s="529"/>
      <c r="F5" s="529"/>
      <c r="G5" s="58"/>
      <c r="H5"/>
      <c r="I5"/>
      <c r="J5" s="59">
        <f>'CR p1 identification'!E4</f>
        <v>2016</v>
      </c>
      <c r="K5" s="60" t="s">
        <v>123</v>
      </c>
      <c r="L5" s="57">
        <f>'CR p1 identification'!D7</f>
        <v>0</v>
      </c>
      <c r="M5"/>
      <c r="N5" s="53"/>
      <c r="O5" s="53"/>
      <c r="R5" s="52"/>
    </row>
    <row r="6" spans="1:20" ht="41.85" customHeight="1" x14ac:dyDescent="0.2">
      <c r="A6" s="530" t="s">
        <v>124</v>
      </c>
      <c r="B6" s="530"/>
      <c r="C6" s="531" t="str">
        <f>IF(ISERROR(VLOOKUP(A5,A57:D63,4,1)),"",VLOOKUP(A5,A57:D63,4,1))</f>
        <v>Heures facturées</v>
      </c>
      <c r="D6" s="531"/>
      <c r="E6" s="531"/>
      <c r="F6" s="531"/>
      <c r="R6" s="52"/>
    </row>
    <row r="7" spans="1:20" ht="16.5" customHeight="1" x14ac:dyDescent="0.2">
      <c r="L7" s="532"/>
      <c r="M7" s="532"/>
    </row>
    <row r="8" spans="1:20" ht="48" customHeight="1" x14ac:dyDescent="0.2">
      <c r="A8" s="511" t="s">
        <v>125</v>
      </c>
      <c r="B8" s="511"/>
      <c r="C8" s="511"/>
      <c r="D8" s="511"/>
      <c r="E8" s="511"/>
      <c r="F8" s="511"/>
      <c r="G8" s="511"/>
      <c r="H8" s="511"/>
      <c r="I8" s="511"/>
      <c r="J8" s="511"/>
      <c r="K8" s="511"/>
      <c r="L8" s="511"/>
      <c r="M8" s="101"/>
    </row>
    <row r="9" spans="1:20" ht="16.5" customHeight="1" x14ac:dyDescent="0.2">
      <c r="L9" s="101"/>
      <c r="M9" s="101"/>
    </row>
    <row r="10" spans="1:20" ht="17.25" customHeight="1" x14ac:dyDescent="0.2">
      <c r="A10" s="66" t="s">
        <v>81</v>
      </c>
      <c r="B10" s="67"/>
      <c r="C10" s="526" t="s">
        <v>82</v>
      </c>
      <c r="D10" s="526"/>
      <c r="E10" s="102"/>
      <c r="F10" s="527" t="s">
        <v>126</v>
      </c>
      <c r="G10" s="527"/>
      <c r="H10" s="527"/>
      <c r="I10" s="527"/>
      <c r="J10" s="527"/>
      <c r="K10" s="102"/>
      <c r="L10" s="102"/>
      <c r="M10" s="102"/>
    </row>
    <row r="11" spans="1:20" ht="17.25" customHeight="1" x14ac:dyDescent="0.2">
      <c r="A11" s="528" t="s">
        <v>84</v>
      </c>
      <c r="B11" s="528"/>
      <c r="C11" s="516"/>
      <c r="D11" s="516"/>
      <c r="E11" s="102"/>
      <c r="F11" s="527"/>
      <c r="G11" s="527"/>
      <c r="H11" s="527"/>
      <c r="I11" s="527"/>
      <c r="J11" s="527"/>
      <c r="K11" s="102"/>
      <c r="L11" s="102"/>
      <c r="M11" s="102"/>
      <c r="R11" s="52"/>
    </row>
    <row r="12" spans="1:20" ht="17.100000000000001" customHeight="1" x14ac:dyDescent="0.2">
      <c r="A12" s="528" t="s">
        <v>85</v>
      </c>
      <c r="B12" s="528"/>
      <c r="C12" s="516"/>
      <c r="D12" s="516"/>
      <c r="E12" s="102"/>
      <c r="F12" s="527"/>
      <c r="G12" s="527"/>
      <c r="H12" s="527"/>
      <c r="I12" s="527"/>
      <c r="J12" s="527"/>
      <c r="K12" s="102"/>
      <c r="L12" s="102"/>
      <c r="M12" s="102"/>
      <c r="R12" s="52"/>
      <c r="S12" s="50" t="s">
        <v>106</v>
      </c>
    </row>
    <row r="13" spans="1:20" ht="40.35" customHeight="1" x14ac:dyDescent="0.2">
      <c r="E13" s="69"/>
      <c r="F13" s="69"/>
      <c r="H13" s="102"/>
      <c r="I13" s="102"/>
      <c r="J13" s="102"/>
      <c r="K13" s="102"/>
      <c r="L13" s="102"/>
      <c r="M13" s="102"/>
    </row>
    <row r="14" spans="1:20" s="75" customFormat="1" ht="85.5" customHeight="1" x14ac:dyDescent="0.2">
      <c r="A14" s="520" t="s">
        <v>127</v>
      </c>
      <c r="B14" s="520"/>
      <c r="C14" s="520"/>
      <c r="D14" s="503" t="s">
        <v>93</v>
      </c>
      <c r="E14" s="503"/>
      <c r="F14" s="505" t="s">
        <v>94</v>
      </c>
      <c r="G14" s="505" t="s">
        <v>128</v>
      </c>
      <c r="H14" s="505" t="s">
        <v>96</v>
      </c>
      <c r="I14" s="505" t="s">
        <v>97</v>
      </c>
      <c r="J14" s="503" t="s">
        <v>98</v>
      </c>
      <c r="K14" s="525" t="s">
        <v>129</v>
      </c>
      <c r="L14" s="504" t="str">
        <f>"Nb actes ouvrant droit à la PSO ("&amp;C6&amp;")"</f>
        <v>Nb actes ouvrant droit à la PSO (Heures facturées)</v>
      </c>
      <c r="M14"/>
      <c r="N14"/>
      <c r="O14"/>
      <c r="R14" s="50"/>
    </row>
    <row r="15" spans="1:20" s="75" customFormat="1" ht="53.1" customHeight="1" x14ac:dyDescent="0.2">
      <c r="A15" s="520"/>
      <c r="B15" s="520"/>
      <c r="C15" s="520"/>
      <c r="D15" s="503"/>
      <c r="E15" s="503"/>
      <c r="F15" s="505"/>
      <c r="G15" s="505"/>
      <c r="H15" s="505"/>
      <c r="I15" s="505"/>
      <c r="J15" s="503"/>
      <c r="K15" s="525"/>
      <c r="L15" s="504"/>
      <c r="M15"/>
      <c r="N15"/>
      <c r="O15"/>
      <c r="R15" s="50"/>
    </row>
    <row r="16" spans="1:20" s="75" customFormat="1" ht="25.5" customHeight="1" x14ac:dyDescent="0.2">
      <c r="A16" s="520"/>
      <c r="B16" s="520"/>
      <c r="C16" s="520"/>
      <c r="D16" s="103" t="s">
        <v>100</v>
      </c>
      <c r="E16" s="104" t="s">
        <v>101</v>
      </c>
      <c r="F16" s="505"/>
      <c r="G16" s="505"/>
      <c r="H16" s="505"/>
      <c r="I16" s="505"/>
      <c r="J16" s="503"/>
      <c r="K16" s="525"/>
      <c r="L16" s="504"/>
      <c r="M16"/>
      <c r="N16"/>
      <c r="O16"/>
      <c r="R16" s="50"/>
      <c r="S16" t="s">
        <v>130</v>
      </c>
      <c r="T16" t="s">
        <v>131</v>
      </c>
    </row>
    <row r="17" spans="1:22" s="75" customFormat="1" ht="16.149999999999999" customHeight="1" x14ac:dyDescent="0.2">
      <c r="A17" s="524" t="s">
        <v>132</v>
      </c>
      <c r="B17" s="501" t="s">
        <v>103</v>
      </c>
      <c r="C17" s="73" t="s">
        <v>89</v>
      </c>
      <c r="D17" s="74"/>
      <c r="E17" s="78"/>
      <c r="F17" s="79">
        <f t="shared" ref="F17:F22" si="0">D17+(E17/60)</f>
        <v>0</v>
      </c>
      <c r="G17" s="74"/>
      <c r="H17" s="74"/>
      <c r="I17" s="80">
        <f t="shared" ref="I17:I22" si="1">F17*G17*H17</f>
        <v>0</v>
      </c>
      <c r="J17" s="81"/>
      <c r="K17" s="81"/>
      <c r="L17" s="82">
        <f t="shared" ref="L17:L22" si="2">IF(C$6="Heures facturées",T17,S17)</f>
        <v>0</v>
      </c>
      <c r="M17" s="83" t="str">
        <f t="shared" ref="M17:M22" si="3">IF(OR(J17&gt;I17,K17&gt;I17),"ERREUR : NB D'HEURES REALISEES OU FACTUREES &gt; CAPACITE THEORIQUE DDCS","")</f>
        <v/>
      </c>
      <c r="N17"/>
      <c r="O17"/>
      <c r="S17">
        <f t="shared" ref="S17:S22" si="4">IF(J17="",0,MIN(J17,I17))</f>
        <v>0</v>
      </c>
      <c r="T17">
        <f t="shared" ref="T17:T22" si="5">IF(K17="",0,MIN(I17,K17))</f>
        <v>0</v>
      </c>
    </row>
    <row r="18" spans="1:22" s="75" customFormat="1" x14ac:dyDescent="0.2">
      <c r="A18" s="524"/>
      <c r="B18" s="501"/>
      <c r="C18" s="73" t="s">
        <v>90</v>
      </c>
      <c r="D18" s="74"/>
      <c r="E18" s="78"/>
      <c r="F18" s="79">
        <f t="shared" si="0"/>
        <v>0</v>
      </c>
      <c r="G18" s="74"/>
      <c r="H18" s="74"/>
      <c r="I18" s="80">
        <f t="shared" si="1"/>
        <v>0</v>
      </c>
      <c r="J18" s="81"/>
      <c r="K18" s="81"/>
      <c r="L18" s="82">
        <f t="shared" si="2"/>
        <v>0</v>
      </c>
      <c r="M18" s="83" t="str">
        <f t="shared" si="3"/>
        <v/>
      </c>
      <c r="N18"/>
      <c r="O18"/>
      <c r="S18">
        <f t="shared" si="4"/>
        <v>0</v>
      </c>
      <c r="T18">
        <f t="shared" si="5"/>
        <v>0</v>
      </c>
    </row>
    <row r="19" spans="1:22" s="75" customFormat="1" x14ac:dyDescent="0.2">
      <c r="A19" s="524"/>
      <c r="B19" s="501"/>
      <c r="C19" s="73" t="s">
        <v>104</v>
      </c>
      <c r="D19" s="74"/>
      <c r="E19" s="78"/>
      <c r="F19" s="79">
        <f t="shared" si="0"/>
        <v>0</v>
      </c>
      <c r="G19" s="74"/>
      <c r="H19" s="74"/>
      <c r="I19" s="80">
        <f t="shared" si="1"/>
        <v>0</v>
      </c>
      <c r="J19" s="81"/>
      <c r="K19" s="81"/>
      <c r="L19" s="82">
        <f t="shared" si="2"/>
        <v>0</v>
      </c>
      <c r="M19" s="83" t="str">
        <f t="shared" si="3"/>
        <v/>
      </c>
      <c r="N19"/>
      <c r="O19"/>
      <c r="S19">
        <f t="shared" si="4"/>
        <v>0</v>
      </c>
      <c r="T19">
        <f t="shared" si="5"/>
        <v>0</v>
      </c>
    </row>
    <row r="20" spans="1:22" s="75" customFormat="1" ht="16.149999999999999" customHeight="1" x14ac:dyDescent="0.2">
      <c r="A20" s="524"/>
      <c r="B20" s="501" t="s">
        <v>91</v>
      </c>
      <c r="C20" s="73" t="s">
        <v>89</v>
      </c>
      <c r="D20" s="74"/>
      <c r="E20" s="78"/>
      <c r="F20" s="79">
        <f t="shared" si="0"/>
        <v>0</v>
      </c>
      <c r="G20" s="74"/>
      <c r="H20" s="74"/>
      <c r="I20" s="80">
        <f t="shared" si="1"/>
        <v>0</v>
      </c>
      <c r="J20" s="81"/>
      <c r="K20" s="81"/>
      <c r="L20" s="82">
        <f t="shared" si="2"/>
        <v>0</v>
      </c>
      <c r="M20" s="83" t="str">
        <f t="shared" si="3"/>
        <v/>
      </c>
      <c r="N20"/>
      <c r="O20"/>
      <c r="S20">
        <f t="shared" si="4"/>
        <v>0</v>
      </c>
      <c r="T20">
        <f t="shared" si="5"/>
        <v>0</v>
      </c>
    </row>
    <row r="21" spans="1:22" s="75" customFormat="1" x14ac:dyDescent="0.2">
      <c r="A21" s="524"/>
      <c r="B21" s="501"/>
      <c r="C21" s="73" t="s">
        <v>90</v>
      </c>
      <c r="D21" s="74"/>
      <c r="E21" s="78"/>
      <c r="F21" s="79">
        <f t="shared" si="0"/>
        <v>0</v>
      </c>
      <c r="G21" s="74"/>
      <c r="H21" s="74"/>
      <c r="I21" s="80">
        <f t="shared" si="1"/>
        <v>0</v>
      </c>
      <c r="J21" s="81"/>
      <c r="K21" s="81"/>
      <c r="L21" s="82">
        <f t="shared" si="2"/>
        <v>0</v>
      </c>
      <c r="M21" s="83" t="str">
        <f t="shared" si="3"/>
        <v/>
      </c>
      <c r="N21"/>
      <c r="O21"/>
      <c r="S21">
        <f t="shared" si="4"/>
        <v>0</v>
      </c>
      <c r="T21">
        <f t="shared" si="5"/>
        <v>0</v>
      </c>
    </row>
    <row r="22" spans="1:22" s="75" customFormat="1" x14ac:dyDescent="0.2">
      <c r="A22" s="524"/>
      <c r="B22" s="501"/>
      <c r="C22" s="73" t="s">
        <v>104</v>
      </c>
      <c r="D22" s="74"/>
      <c r="E22" s="78"/>
      <c r="F22" s="79">
        <f t="shared" si="0"/>
        <v>0</v>
      </c>
      <c r="G22" s="74"/>
      <c r="H22" s="74"/>
      <c r="I22" s="80">
        <f t="shared" si="1"/>
        <v>0</v>
      </c>
      <c r="J22" s="81"/>
      <c r="K22" s="81"/>
      <c r="L22" s="82">
        <f t="shared" si="2"/>
        <v>0</v>
      </c>
      <c r="M22" s="83" t="str">
        <f t="shared" si="3"/>
        <v/>
      </c>
      <c r="N22"/>
      <c r="O22"/>
      <c r="S22">
        <f t="shared" si="4"/>
        <v>0</v>
      </c>
      <c r="T22">
        <f t="shared" si="5"/>
        <v>0</v>
      </c>
    </row>
    <row r="23" spans="1:22" s="75" customFormat="1" ht="18" customHeight="1" x14ac:dyDescent="0.2">
      <c r="A23" s="524"/>
      <c r="B23" s="501" t="s">
        <v>105</v>
      </c>
      <c r="C23" s="73" t="s">
        <v>89</v>
      </c>
      <c r="D23" s="498"/>
      <c r="E23" s="498"/>
      <c r="F23" s="498"/>
      <c r="G23" s="498"/>
      <c r="H23" s="85">
        <f t="shared" ref="H23:I25" si="6">H17+H20</f>
        <v>0</v>
      </c>
      <c r="I23" s="80">
        <f t="shared" si="6"/>
        <v>0</v>
      </c>
      <c r="J23" s="82">
        <f t="shared" ref="J23:K25" si="7">S23</f>
        <v>0</v>
      </c>
      <c r="K23" s="82">
        <f t="shared" si="7"/>
        <v>0</v>
      </c>
      <c r="L23" s="82">
        <f>L17+L20</f>
        <v>0</v>
      </c>
      <c r="M23" s="83" t="str">
        <f>IF(OR(M17&lt;&gt;"",M20&lt;&gt;""),"Nbre d'heures écrêté en lien avec la capacité théorique","")</f>
        <v/>
      </c>
      <c r="N23"/>
      <c r="O23"/>
      <c r="S23" s="82">
        <f t="shared" ref="S23:T25" si="8">S17+S20</f>
        <v>0</v>
      </c>
      <c r="T23" s="82">
        <f t="shared" si="8"/>
        <v>0</v>
      </c>
    </row>
    <row r="24" spans="1:22" s="75" customFormat="1" ht="18" customHeight="1" x14ac:dyDescent="0.2">
      <c r="A24" s="524"/>
      <c r="B24" s="501"/>
      <c r="C24" s="73" t="s">
        <v>90</v>
      </c>
      <c r="D24" s="498"/>
      <c r="E24" s="498"/>
      <c r="F24" s="498"/>
      <c r="G24" s="498"/>
      <c r="H24" s="85">
        <f t="shared" si="6"/>
        <v>0</v>
      </c>
      <c r="I24" s="80">
        <f t="shared" si="6"/>
        <v>0</v>
      </c>
      <c r="J24" s="82">
        <f t="shared" si="7"/>
        <v>0</v>
      </c>
      <c r="K24" s="82">
        <f t="shared" si="7"/>
        <v>0</v>
      </c>
      <c r="L24" s="82">
        <f>L18+L21</f>
        <v>0</v>
      </c>
      <c r="M24" s="83" t="str">
        <f>IF(OR(M18&lt;&gt;"",M21&lt;&gt;""),"Nbre d'heures écrêté en lien avec la capacité théorique","")</f>
        <v/>
      </c>
      <c r="N24"/>
      <c r="O24"/>
      <c r="S24" s="82">
        <f t="shared" si="8"/>
        <v>0</v>
      </c>
      <c r="T24" s="82">
        <f t="shared" si="8"/>
        <v>0</v>
      </c>
    </row>
    <row r="25" spans="1:22" s="75" customFormat="1" ht="18" customHeight="1" x14ac:dyDescent="0.2">
      <c r="A25" s="524"/>
      <c r="B25" s="501"/>
      <c r="C25" s="73" t="s">
        <v>104</v>
      </c>
      <c r="D25" s="498"/>
      <c r="E25" s="498"/>
      <c r="F25" s="498"/>
      <c r="G25" s="498"/>
      <c r="H25" s="85">
        <f t="shared" si="6"/>
        <v>0</v>
      </c>
      <c r="I25" s="80">
        <f t="shared" si="6"/>
        <v>0</v>
      </c>
      <c r="J25" s="82">
        <f t="shared" si="7"/>
        <v>0</v>
      </c>
      <c r="K25" s="82">
        <f t="shared" si="7"/>
        <v>0</v>
      </c>
      <c r="L25" s="82">
        <f>L19+L22</f>
        <v>0</v>
      </c>
      <c r="M25" s="83" t="str">
        <f>IF(OR(M19&lt;&gt;"",M22&lt;&gt;""),"Nbre d'heures écrêté en lien avec la capacité théorique","")</f>
        <v/>
      </c>
      <c r="N25"/>
      <c r="O25"/>
      <c r="S25" s="82">
        <f t="shared" si="8"/>
        <v>0</v>
      </c>
      <c r="T25" s="82">
        <f t="shared" si="8"/>
        <v>0</v>
      </c>
    </row>
    <row r="26" spans="1:22" s="75" customFormat="1" ht="18" customHeight="1" x14ac:dyDescent="0.2">
      <c r="A26" s="508" t="s">
        <v>133</v>
      </c>
      <c r="B26" s="501" t="s">
        <v>103</v>
      </c>
      <c r="C26" s="73" t="s">
        <v>89</v>
      </c>
      <c r="D26" s="74"/>
      <c r="E26" s="78"/>
      <c r="F26" s="79">
        <f t="shared" ref="F26:F31" si="9">D26+(E26/60)</f>
        <v>0</v>
      </c>
      <c r="G26" s="74"/>
      <c r="H26" s="74"/>
      <c r="I26" s="80">
        <f t="shared" ref="I26:I31" si="10">F26*G26*H26</f>
        <v>0</v>
      </c>
      <c r="J26" s="81"/>
      <c r="K26" s="81"/>
      <c r="L26" s="82">
        <f t="shared" ref="L26:L31" si="11">IF(C$6="Heures facturées",T26,S26)</f>
        <v>0</v>
      </c>
      <c r="M26" s="83" t="str">
        <f t="shared" ref="M26:M31" si="12">IF(OR(J26&gt;I26,K26&gt;I26),"ERREUR : NB D'HEURES REALISEES OU FACTUREES &gt; CAPACITE THEORIQUE DDCS","")</f>
        <v/>
      </c>
      <c r="N26"/>
      <c r="O26"/>
      <c r="S26">
        <f t="shared" ref="S26:S31" si="13">IF(J26="",0,MIN(J26,I26))</f>
        <v>0</v>
      </c>
      <c r="T26">
        <f t="shared" ref="T26:T31" si="14">IF(K26="",0,MIN(I26,K26))</f>
        <v>0</v>
      </c>
      <c r="V26" s="75" t="s">
        <v>106</v>
      </c>
    </row>
    <row r="27" spans="1:22" s="75" customFormat="1" ht="18" customHeight="1" x14ac:dyDescent="0.2">
      <c r="A27" s="508"/>
      <c r="B27" s="501"/>
      <c r="C27" s="73" t="s">
        <v>90</v>
      </c>
      <c r="D27" s="74"/>
      <c r="E27" s="78"/>
      <c r="F27" s="79">
        <f t="shared" si="9"/>
        <v>0</v>
      </c>
      <c r="G27" s="74"/>
      <c r="H27" s="74"/>
      <c r="I27" s="80">
        <f t="shared" si="10"/>
        <v>0</v>
      </c>
      <c r="J27" s="81"/>
      <c r="K27" s="81"/>
      <c r="L27" s="82">
        <f t="shared" si="11"/>
        <v>0</v>
      </c>
      <c r="M27" s="83" t="str">
        <f t="shared" si="12"/>
        <v/>
      </c>
      <c r="N27"/>
      <c r="O27"/>
      <c r="S27">
        <f t="shared" si="13"/>
        <v>0</v>
      </c>
      <c r="T27">
        <f t="shared" si="14"/>
        <v>0</v>
      </c>
    </row>
    <row r="28" spans="1:22" s="75" customFormat="1" ht="18" customHeight="1" x14ac:dyDescent="0.2">
      <c r="A28" s="508"/>
      <c r="B28" s="501"/>
      <c r="C28" s="73" t="s">
        <v>104</v>
      </c>
      <c r="D28" s="74"/>
      <c r="E28" s="78"/>
      <c r="F28" s="79">
        <f t="shared" si="9"/>
        <v>0</v>
      </c>
      <c r="G28" s="74"/>
      <c r="H28" s="74"/>
      <c r="I28" s="80">
        <f t="shared" si="10"/>
        <v>0</v>
      </c>
      <c r="J28" s="81"/>
      <c r="K28" s="81"/>
      <c r="L28" s="82">
        <f t="shared" si="11"/>
        <v>0</v>
      </c>
      <c r="M28" s="83" t="str">
        <f t="shared" si="12"/>
        <v/>
      </c>
      <c r="N28"/>
      <c r="O28"/>
      <c r="S28">
        <f t="shared" si="13"/>
        <v>0</v>
      </c>
      <c r="T28">
        <f t="shared" si="14"/>
        <v>0</v>
      </c>
    </row>
    <row r="29" spans="1:22" s="75" customFormat="1" ht="18" customHeight="1" x14ac:dyDescent="0.2">
      <c r="A29" s="508"/>
      <c r="B29" s="501" t="s">
        <v>91</v>
      </c>
      <c r="C29" s="73" t="s">
        <v>89</v>
      </c>
      <c r="D29" s="74"/>
      <c r="E29" s="78"/>
      <c r="F29" s="79">
        <f t="shared" si="9"/>
        <v>0</v>
      </c>
      <c r="G29" s="74"/>
      <c r="H29" s="74"/>
      <c r="I29" s="80">
        <f t="shared" si="10"/>
        <v>0</v>
      </c>
      <c r="J29" s="81"/>
      <c r="K29" s="81"/>
      <c r="L29" s="82">
        <f t="shared" si="11"/>
        <v>0</v>
      </c>
      <c r="M29" s="83" t="str">
        <f t="shared" si="12"/>
        <v/>
      </c>
      <c r="N29"/>
      <c r="O29"/>
      <c r="S29">
        <f t="shared" si="13"/>
        <v>0</v>
      </c>
      <c r="T29">
        <f t="shared" si="14"/>
        <v>0</v>
      </c>
    </row>
    <row r="30" spans="1:22" s="75" customFormat="1" ht="18" customHeight="1" x14ac:dyDescent="0.2">
      <c r="A30" s="508"/>
      <c r="B30" s="501"/>
      <c r="C30" s="73" t="s">
        <v>90</v>
      </c>
      <c r="D30" s="74"/>
      <c r="E30" s="78"/>
      <c r="F30" s="79">
        <f t="shared" si="9"/>
        <v>0</v>
      </c>
      <c r="G30" s="74"/>
      <c r="H30" s="74"/>
      <c r="I30" s="80">
        <f t="shared" si="10"/>
        <v>0</v>
      </c>
      <c r="J30" s="81"/>
      <c r="K30" s="81"/>
      <c r="L30" s="82">
        <f t="shared" si="11"/>
        <v>0</v>
      </c>
      <c r="M30" s="83" t="str">
        <f t="shared" si="12"/>
        <v/>
      </c>
      <c r="N30"/>
      <c r="O30"/>
      <c r="S30">
        <f t="shared" si="13"/>
        <v>0</v>
      </c>
      <c r="T30">
        <f t="shared" si="14"/>
        <v>0</v>
      </c>
    </row>
    <row r="31" spans="1:22" s="75" customFormat="1" ht="18" customHeight="1" x14ac:dyDescent="0.2">
      <c r="A31" s="508"/>
      <c r="B31" s="501"/>
      <c r="C31" s="73" t="s">
        <v>104</v>
      </c>
      <c r="D31" s="74"/>
      <c r="E31" s="78"/>
      <c r="F31" s="79">
        <f t="shared" si="9"/>
        <v>0</v>
      </c>
      <c r="G31" s="74"/>
      <c r="H31" s="74"/>
      <c r="I31" s="80">
        <f t="shared" si="10"/>
        <v>0</v>
      </c>
      <c r="J31" s="81"/>
      <c r="K31" s="81"/>
      <c r="L31" s="82">
        <f t="shared" si="11"/>
        <v>0</v>
      </c>
      <c r="M31" s="83" t="str">
        <f t="shared" si="12"/>
        <v/>
      </c>
      <c r="N31"/>
      <c r="O31"/>
      <c r="S31">
        <f t="shared" si="13"/>
        <v>0</v>
      </c>
      <c r="T31">
        <f t="shared" si="14"/>
        <v>0</v>
      </c>
    </row>
    <row r="32" spans="1:22" s="75" customFormat="1" ht="18" customHeight="1" x14ac:dyDescent="0.2">
      <c r="A32" s="508"/>
      <c r="B32" s="501" t="s">
        <v>105</v>
      </c>
      <c r="C32" s="73" t="s">
        <v>89</v>
      </c>
      <c r="D32" s="498"/>
      <c r="E32" s="498"/>
      <c r="F32" s="498"/>
      <c r="G32" s="498"/>
      <c r="H32" s="85">
        <f t="shared" ref="H32:I34" si="15">H26+H29</f>
        <v>0</v>
      </c>
      <c r="I32" s="80">
        <f t="shared" si="15"/>
        <v>0</v>
      </c>
      <c r="J32" s="82">
        <f t="shared" ref="J32:K34" si="16">S32</f>
        <v>0</v>
      </c>
      <c r="K32" s="82">
        <f t="shared" si="16"/>
        <v>0</v>
      </c>
      <c r="L32" s="82">
        <f>L26+L29</f>
        <v>0</v>
      </c>
      <c r="M32" s="83" t="str">
        <f>IF(OR(M26&lt;&gt;"",M29&lt;&gt;""),"Nbre d'heures écrêté en lien avec la capacité théorique","")</f>
        <v/>
      </c>
      <c r="N32"/>
      <c r="O32"/>
      <c r="S32" s="82">
        <f t="shared" ref="S32:T34" si="17">S26+S29</f>
        <v>0</v>
      </c>
      <c r="T32" s="82">
        <f t="shared" si="17"/>
        <v>0</v>
      </c>
    </row>
    <row r="33" spans="1:20" s="75" customFormat="1" ht="18" customHeight="1" x14ac:dyDescent="0.2">
      <c r="A33" s="508"/>
      <c r="B33" s="501"/>
      <c r="C33" s="73" t="s">
        <v>90</v>
      </c>
      <c r="D33" s="498"/>
      <c r="E33" s="498"/>
      <c r="F33" s="498"/>
      <c r="G33" s="498"/>
      <c r="H33" s="85">
        <f t="shared" si="15"/>
        <v>0</v>
      </c>
      <c r="I33" s="80">
        <f t="shared" si="15"/>
        <v>0</v>
      </c>
      <c r="J33" s="82">
        <f t="shared" si="16"/>
        <v>0</v>
      </c>
      <c r="K33" s="82">
        <f t="shared" si="16"/>
        <v>0</v>
      </c>
      <c r="L33" s="82">
        <f>L27+L30</f>
        <v>0</v>
      </c>
      <c r="M33" s="83" t="str">
        <f>IF(OR(M27&lt;&gt;"",M30&lt;&gt;""),"Nbre d'heures écrêté en lien avec la capacité théorique","")</f>
        <v/>
      </c>
      <c r="N33"/>
      <c r="O33"/>
      <c r="S33" s="82">
        <f t="shared" si="17"/>
        <v>0</v>
      </c>
      <c r="T33" s="82">
        <f t="shared" si="17"/>
        <v>0</v>
      </c>
    </row>
    <row r="34" spans="1:20" s="75" customFormat="1" ht="18" customHeight="1" x14ac:dyDescent="0.2">
      <c r="A34" s="508"/>
      <c r="B34" s="501"/>
      <c r="C34" s="73" t="s">
        <v>104</v>
      </c>
      <c r="D34" s="498"/>
      <c r="E34" s="498"/>
      <c r="F34" s="498"/>
      <c r="G34" s="498"/>
      <c r="H34" s="85">
        <f t="shared" si="15"/>
        <v>0</v>
      </c>
      <c r="I34" s="80">
        <f t="shared" si="15"/>
        <v>0</v>
      </c>
      <c r="J34" s="82">
        <f t="shared" si="16"/>
        <v>0</v>
      </c>
      <c r="K34" s="82">
        <f t="shared" si="16"/>
        <v>0</v>
      </c>
      <c r="L34" s="82">
        <f>L28+L31</f>
        <v>0</v>
      </c>
      <c r="M34" s="83" t="str">
        <f>IF(OR(M28&lt;&gt;"",M31&lt;&gt;""),"Nbre d'heures écrêté en lien avec la capacité théorique","")</f>
        <v/>
      </c>
      <c r="N34"/>
      <c r="O34"/>
      <c r="S34" s="82">
        <f t="shared" si="17"/>
        <v>0</v>
      </c>
      <c r="T34" s="82">
        <f t="shared" si="17"/>
        <v>0</v>
      </c>
    </row>
    <row r="35" spans="1:20" s="75" customFormat="1" ht="18" customHeight="1" x14ac:dyDescent="0.2">
      <c r="A35" s="502" t="s">
        <v>134</v>
      </c>
      <c r="B35" s="501" t="s">
        <v>103</v>
      </c>
      <c r="C35" s="73" t="s">
        <v>89</v>
      </c>
      <c r="D35" s="74"/>
      <c r="E35" s="78"/>
      <c r="F35" s="79">
        <f t="shared" ref="F35:F40" si="18">D35+(E35/60)</f>
        <v>0</v>
      </c>
      <c r="G35" s="74"/>
      <c r="H35" s="74"/>
      <c r="I35" s="80">
        <f t="shared" ref="I35:I40" si="19">F35*G35*H35</f>
        <v>0</v>
      </c>
      <c r="J35" s="81"/>
      <c r="K35" s="81"/>
      <c r="L35" s="82">
        <f t="shared" ref="L35:L40" si="20">IF(C$6="Heures facturées",T35,S35)</f>
        <v>0</v>
      </c>
      <c r="M35" s="83" t="str">
        <f t="shared" ref="M35:M40" si="21">IF(OR(J35&gt;I35,K35&gt;I35),"ERREUR : NB D'HEURES REALISEES OU FACTUREES &gt; CAPACITE THEORIQUE DDCS","")</f>
        <v/>
      </c>
      <c r="N35"/>
      <c r="O35"/>
      <c r="S35">
        <f t="shared" ref="S35:S40" si="22">IF(J35="",0,MIN(J35,I35))</f>
        <v>0</v>
      </c>
      <c r="T35">
        <f t="shared" ref="T35:T40" si="23">IF(K35="",0,MIN(I35,K35))</f>
        <v>0</v>
      </c>
    </row>
    <row r="36" spans="1:20" s="75" customFormat="1" ht="18" customHeight="1" x14ac:dyDescent="0.2">
      <c r="A36" s="502"/>
      <c r="B36" s="501"/>
      <c r="C36" s="73" t="s">
        <v>90</v>
      </c>
      <c r="D36" s="74"/>
      <c r="E36" s="78"/>
      <c r="F36" s="79">
        <f t="shared" si="18"/>
        <v>0</v>
      </c>
      <c r="G36" s="74"/>
      <c r="H36" s="74"/>
      <c r="I36" s="80">
        <f t="shared" si="19"/>
        <v>0</v>
      </c>
      <c r="J36" s="81"/>
      <c r="K36" s="81"/>
      <c r="L36" s="82">
        <f t="shared" si="20"/>
        <v>0</v>
      </c>
      <c r="M36" s="83" t="str">
        <f t="shared" si="21"/>
        <v/>
      </c>
      <c r="N36"/>
      <c r="O36"/>
      <c r="S36">
        <f t="shared" si="22"/>
        <v>0</v>
      </c>
      <c r="T36">
        <f t="shared" si="23"/>
        <v>0</v>
      </c>
    </row>
    <row r="37" spans="1:20" s="75" customFormat="1" ht="18" customHeight="1" x14ac:dyDescent="0.2">
      <c r="A37" s="502"/>
      <c r="B37" s="501"/>
      <c r="C37" s="73" t="s">
        <v>104</v>
      </c>
      <c r="D37" s="74"/>
      <c r="E37" s="78"/>
      <c r="F37" s="79">
        <f t="shared" si="18"/>
        <v>0</v>
      </c>
      <c r="G37" s="74"/>
      <c r="H37" s="74"/>
      <c r="I37" s="80">
        <f t="shared" si="19"/>
        <v>0</v>
      </c>
      <c r="J37" s="81"/>
      <c r="K37" s="81"/>
      <c r="L37" s="82">
        <f t="shared" si="20"/>
        <v>0</v>
      </c>
      <c r="M37" s="83" t="str">
        <f t="shared" si="21"/>
        <v/>
      </c>
      <c r="N37"/>
      <c r="O37"/>
      <c r="S37">
        <f t="shared" si="22"/>
        <v>0</v>
      </c>
      <c r="T37">
        <f t="shared" si="23"/>
        <v>0</v>
      </c>
    </row>
    <row r="38" spans="1:20" s="75" customFormat="1" ht="18" customHeight="1" x14ac:dyDescent="0.2">
      <c r="A38" s="502"/>
      <c r="B38" s="501" t="s">
        <v>91</v>
      </c>
      <c r="C38" s="73" t="s">
        <v>89</v>
      </c>
      <c r="D38" s="74"/>
      <c r="E38" s="78"/>
      <c r="F38" s="79">
        <f t="shared" si="18"/>
        <v>0</v>
      </c>
      <c r="G38" s="74"/>
      <c r="H38" s="74"/>
      <c r="I38" s="80">
        <f t="shared" si="19"/>
        <v>0</v>
      </c>
      <c r="J38" s="81"/>
      <c r="K38" s="81"/>
      <c r="L38" s="82">
        <f t="shared" si="20"/>
        <v>0</v>
      </c>
      <c r="M38" s="83" t="str">
        <f t="shared" si="21"/>
        <v/>
      </c>
      <c r="N38"/>
      <c r="O38"/>
      <c r="S38">
        <f t="shared" si="22"/>
        <v>0</v>
      </c>
      <c r="T38">
        <f t="shared" si="23"/>
        <v>0</v>
      </c>
    </row>
    <row r="39" spans="1:20" s="75" customFormat="1" ht="18" customHeight="1" x14ac:dyDescent="0.2">
      <c r="A39" s="502"/>
      <c r="B39" s="501"/>
      <c r="C39" s="73" t="s">
        <v>90</v>
      </c>
      <c r="D39" s="74"/>
      <c r="E39" s="78"/>
      <c r="F39" s="79">
        <f t="shared" si="18"/>
        <v>0</v>
      </c>
      <c r="G39" s="74"/>
      <c r="H39" s="74"/>
      <c r="I39" s="80">
        <f t="shared" si="19"/>
        <v>0</v>
      </c>
      <c r="J39" s="81"/>
      <c r="K39" s="81"/>
      <c r="L39" s="82">
        <f t="shared" si="20"/>
        <v>0</v>
      </c>
      <c r="M39" s="83" t="str">
        <f t="shared" si="21"/>
        <v/>
      </c>
      <c r="N39"/>
      <c r="O39"/>
      <c r="S39">
        <f t="shared" si="22"/>
        <v>0</v>
      </c>
      <c r="T39">
        <f t="shared" si="23"/>
        <v>0</v>
      </c>
    </row>
    <row r="40" spans="1:20" s="75" customFormat="1" ht="18" customHeight="1" x14ac:dyDescent="0.2">
      <c r="A40" s="502"/>
      <c r="B40" s="501"/>
      <c r="C40" s="73" t="s">
        <v>104</v>
      </c>
      <c r="D40" s="74"/>
      <c r="E40" s="78"/>
      <c r="F40" s="79">
        <f t="shared" si="18"/>
        <v>0</v>
      </c>
      <c r="G40" s="74"/>
      <c r="H40" s="74"/>
      <c r="I40" s="80">
        <f t="shared" si="19"/>
        <v>0</v>
      </c>
      <c r="J40" s="81"/>
      <c r="K40" s="81"/>
      <c r="L40" s="82">
        <f t="shared" si="20"/>
        <v>0</v>
      </c>
      <c r="M40" s="83" t="str">
        <f t="shared" si="21"/>
        <v/>
      </c>
      <c r="N40"/>
      <c r="O40"/>
      <c r="S40">
        <f t="shared" si="22"/>
        <v>0</v>
      </c>
      <c r="T40">
        <f t="shared" si="23"/>
        <v>0</v>
      </c>
    </row>
    <row r="41" spans="1:20" s="75" customFormat="1" ht="18" customHeight="1" x14ac:dyDescent="0.2">
      <c r="A41" s="502"/>
      <c r="B41" s="501" t="s">
        <v>105</v>
      </c>
      <c r="C41" s="73" t="s">
        <v>89</v>
      </c>
      <c r="D41" s="498"/>
      <c r="E41" s="498"/>
      <c r="F41" s="498"/>
      <c r="G41" s="498"/>
      <c r="H41" s="85">
        <f t="shared" ref="H41:I43" si="24">H35+H38</f>
        <v>0</v>
      </c>
      <c r="I41" s="80">
        <f t="shared" si="24"/>
        <v>0</v>
      </c>
      <c r="J41" s="82">
        <f t="shared" ref="J41:K43" si="25">S41</f>
        <v>0</v>
      </c>
      <c r="K41" s="82">
        <f t="shared" si="25"/>
        <v>0</v>
      </c>
      <c r="L41" s="82">
        <f>L35+L38</f>
        <v>0</v>
      </c>
      <c r="M41" s="83" t="str">
        <f>IF(OR(M35&lt;&gt;"",M38&lt;&gt;""),"Nbre d'heures écrêté en lien avec la capacité théorique","")</f>
        <v/>
      </c>
      <c r="N41"/>
      <c r="O41"/>
      <c r="S41" s="82">
        <f t="shared" ref="S41:T43" si="26">S35+S38</f>
        <v>0</v>
      </c>
      <c r="T41" s="82">
        <f t="shared" si="26"/>
        <v>0</v>
      </c>
    </row>
    <row r="42" spans="1:20" s="75" customFormat="1" ht="18" customHeight="1" x14ac:dyDescent="0.2">
      <c r="A42" s="502"/>
      <c r="B42" s="501"/>
      <c r="C42" s="73" t="s">
        <v>90</v>
      </c>
      <c r="D42" s="498"/>
      <c r="E42" s="498"/>
      <c r="F42" s="498"/>
      <c r="G42" s="498"/>
      <c r="H42" s="85">
        <f t="shared" si="24"/>
        <v>0</v>
      </c>
      <c r="I42" s="80">
        <f t="shared" si="24"/>
        <v>0</v>
      </c>
      <c r="J42" s="82">
        <f t="shared" si="25"/>
        <v>0</v>
      </c>
      <c r="K42" s="82">
        <f t="shared" si="25"/>
        <v>0</v>
      </c>
      <c r="L42" s="82">
        <f>L36+L39</f>
        <v>0</v>
      </c>
      <c r="M42" s="83" t="str">
        <f>IF(OR(M36&lt;&gt;"",M39&lt;&gt;""),"Nbre d'heures écrêté en lien avec la capacité théorique","")</f>
        <v/>
      </c>
      <c r="N42"/>
      <c r="O42"/>
      <c r="S42" s="82">
        <f t="shared" si="26"/>
        <v>0</v>
      </c>
      <c r="T42" s="82">
        <f t="shared" si="26"/>
        <v>0</v>
      </c>
    </row>
    <row r="43" spans="1:20" s="75" customFormat="1" ht="18" customHeight="1" x14ac:dyDescent="0.2">
      <c r="A43" s="502"/>
      <c r="B43" s="501"/>
      <c r="C43" s="73" t="s">
        <v>104</v>
      </c>
      <c r="D43" s="498"/>
      <c r="E43" s="498"/>
      <c r="F43" s="498"/>
      <c r="G43" s="498"/>
      <c r="H43" s="85">
        <f t="shared" si="24"/>
        <v>0</v>
      </c>
      <c r="I43" s="80">
        <f t="shared" si="24"/>
        <v>0</v>
      </c>
      <c r="J43" s="82">
        <f t="shared" si="25"/>
        <v>0</v>
      </c>
      <c r="K43" s="82">
        <f t="shared" si="25"/>
        <v>0</v>
      </c>
      <c r="L43" s="82">
        <f>L37+L40</f>
        <v>0</v>
      </c>
      <c r="M43" s="83" t="str">
        <f>IF(OR(M37&lt;&gt;"",M40&lt;&gt;""),"Nbre d'heures écrêté en lien avec la capacité théorique","")</f>
        <v/>
      </c>
      <c r="N43"/>
      <c r="O43"/>
      <c r="S43" s="82">
        <f t="shared" si="26"/>
        <v>0</v>
      </c>
      <c r="T43" s="82">
        <f t="shared" si="26"/>
        <v>0</v>
      </c>
    </row>
    <row r="44" spans="1:20" ht="18" customHeight="1" x14ac:dyDescent="0.2">
      <c r="A44" s="86"/>
      <c r="B44" s="87"/>
      <c r="C44" s="61"/>
      <c r="D44" s="88"/>
      <c r="E44" s="88"/>
      <c r="F44" s="88"/>
      <c r="G44" s="88"/>
      <c r="H44" s="89"/>
      <c r="I44" s="69"/>
      <c r="J44" s="69"/>
      <c r="K44" s="69"/>
      <c r="L44" s="100"/>
      <c r="M44" s="100"/>
      <c r="O44" s="100"/>
      <c r="R44" s="75"/>
    </row>
    <row r="45" spans="1:20" ht="73.7" customHeight="1" x14ac:dyDescent="0.2">
      <c r="A45" s="86"/>
      <c r="B45" s="87"/>
      <c r="C45" s="496" t="s">
        <v>111</v>
      </c>
      <c r="D45" s="496"/>
      <c r="E45" s="496"/>
      <c r="F45" s="496"/>
      <c r="G45" s="496"/>
      <c r="H45" s="105" t="s">
        <v>112</v>
      </c>
      <c r="I45" s="90" t="s">
        <v>135</v>
      </c>
      <c r="J45" s="106" t="s">
        <v>114</v>
      </c>
      <c r="K45" s="106" t="s">
        <v>136</v>
      </c>
      <c r="L45" s="107" t="str">
        <f>"Nb actes ouvrant droit à la PSO ("&amp;C6&amp;")"</f>
        <v>Nb actes ouvrant droit à la PSO (Heures facturées)</v>
      </c>
      <c r="M45"/>
      <c r="N45"/>
      <c r="O45" s="91"/>
      <c r="P45" s="91"/>
      <c r="Q45" s="91"/>
    </row>
    <row r="46" spans="1:20" ht="18" customHeight="1" x14ac:dyDescent="0.25">
      <c r="A46" s="522"/>
      <c r="B46" s="522"/>
      <c r="C46" s="497" t="s">
        <v>137</v>
      </c>
      <c r="D46" s="497"/>
      <c r="E46" s="497"/>
      <c r="F46" s="497"/>
      <c r="G46" s="108" t="s">
        <v>89</v>
      </c>
      <c r="H46" s="82">
        <f t="shared" ref="H46:I48" si="27">H23+H32+H41</f>
        <v>0</v>
      </c>
      <c r="I46" s="82">
        <f t="shared" si="27"/>
        <v>0</v>
      </c>
      <c r="J46" s="82">
        <f t="shared" ref="J46:K48" si="28">S23+S32+S41</f>
        <v>0</v>
      </c>
      <c r="K46" s="82">
        <f t="shared" si="28"/>
        <v>0</v>
      </c>
      <c r="L46" s="82">
        <f>L23+L32+L41</f>
        <v>0</v>
      </c>
      <c r="M46"/>
      <c r="N46"/>
      <c r="Q46" s="75"/>
    </row>
    <row r="47" spans="1:20" ht="18" customHeight="1" x14ac:dyDescent="0.25">
      <c r="A47" s="522"/>
      <c r="B47" s="522"/>
      <c r="C47" s="497"/>
      <c r="D47" s="497"/>
      <c r="E47" s="497"/>
      <c r="F47" s="497"/>
      <c r="G47" s="109" t="s">
        <v>90</v>
      </c>
      <c r="H47" s="82">
        <f t="shared" si="27"/>
        <v>0</v>
      </c>
      <c r="I47" s="82">
        <f t="shared" si="27"/>
        <v>0</v>
      </c>
      <c r="J47" s="82">
        <f t="shared" si="28"/>
        <v>0</v>
      </c>
      <c r="K47" s="82">
        <f t="shared" si="28"/>
        <v>0</v>
      </c>
      <c r="L47" s="82">
        <f>L24+L33+L42</f>
        <v>0</v>
      </c>
      <c r="M47"/>
      <c r="N47"/>
    </row>
    <row r="48" spans="1:20" ht="18" customHeight="1" x14ac:dyDescent="0.25">
      <c r="A48" s="522"/>
      <c r="B48" s="522"/>
      <c r="C48" s="497"/>
      <c r="D48" s="497"/>
      <c r="E48" s="497"/>
      <c r="F48" s="497"/>
      <c r="G48" s="110" t="s">
        <v>104</v>
      </c>
      <c r="H48" s="82">
        <f t="shared" si="27"/>
        <v>0</v>
      </c>
      <c r="I48" s="82">
        <f t="shared" si="27"/>
        <v>0</v>
      </c>
      <c r="J48" s="82">
        <f t="shared" si="28"/>
        <v>0</v>
      </c>
      <c r="K48" s="82">
        <f t="shared" si="28"/>
        <v>0</v>
      </c>
      <c r="L48" s="82">
        <f>L25+L34+L43</f>
        <v>0</v>
      </c>
      <c r="M48"/>
      <c r="N48"/>
    </row>
    <row r="49" spans="1:18" ht="15.75" customHeight="1" x14ac:dyDescent="0.25">
      <c r="C49" s="497"/>
      <c r="D49" s="497"/>
      <c r="E49" s="497"/>
      <c r="F49" s="497"/>
      <c r="G49" s="96" t="s">
        <v>117</v>
      </c>
      <c r="H49" s="98">
        <f>MAX(H23:H25)+MAX(H32:H34)+MAX(H41:H43)</f>
        <v>0</v>
      </c>
      <c r="I49" s="98">
        <f>SUM(I46:I48)</f>
        <v>0</v>
      </c>
      <c r="J49" s="98">
        <f>SUM(J46:J48)</f>
        <v>0</v>
      </c>
      <c r="K49" s="98">
        <f>SUM(K46:K48)</f>
        <v>0</v>
      </c>
      <c r="L49" s="98">
        <f>SUM(L46:L48)</f>
        <v>0</v>
      </c>
      <c r="M49"/>
      <c r="N49"/>
    </row>
    <row r="50" spans="1:18" ht="17.25" customHeight="1" x14ac:dyDescent="0.25">
      <c r="H50" s="111" t="str">
        <f>M23&amp;" "&amp;M24&amp;" "&amp;M25&amp;" "&amp;M32&amp;" "&amp;M33&amp;" "&amp;M34&amp;" "&amp;M41&amp;" "&amp;M42&amp;" "&amp;M43</f>
        <v xml:space="preserve">        </v>
      </c>
      <c r="L50"/>
      <c r="N50"/>
      <c r="O50"/>
    </row>
    <row r="51" spans="1:18" x14ac:dyDescent="0.2">
      <c r="G51" s="523"/>
      <c r="H51" s="523"/>
      <c r="I51" s="523"/>
      <c r="J51" s="523"/>
      <c r="K51" s="523"/>
      <c r="L51" s="523"/>
      <c r="M51" s="523"/>
      <c r="N51" s="523"/>
      <c r="R51" s="95"/>
    </row>
    <row r="52" spans="1:18" x14ac:dyDescent="0.2">
      <c r="L52" s="100" t="s">
        <v>138</v>
      </c>
      <c r="M52"/>
      <c r="N52" s="112"/>
    </row>
    <row r="53" spans="1:18" hidden="1" x14ac:dyDescent="0.2"/>
    <row r="54" spans="1:18" ht="19.7" hidden="1" customHeight="1" x14ac:dyDescent="0.2">
      <c r="A54" s="520" t="s">
        <v>139</v>
      </c>
      <c r="B54" s="520"/>
      <c r="C54" s="520"/>
      <c r="D54" s="520"/>
      <c r="E54" s="520"/>
      <c r="F54" s="520"/>
      <c r="G54" s="520"/>
    </row>
    <row r="55" spans="1:18" ht="31.35" hidden="1" customHeight="1" x14ac:dyDescent="0.2">
      <c r="A55" s="521" t="s">
        <v>140</v>
      </c>
      <c r="B55" s="521"/>
      <c r="C55" s="521"/>
      <c r="D55" s="508" t="s">
        <v>141</v>
      </c>
      <c r="E55" s="508"/>
      <c r="F55" s="508"/>
      <c r="G55" s="508"/>
      <c r="M55" s="113"/>
    </row>
    <row r="56" spans="1:18" ht="31.35" hidden="1" customHeight="1" x14ac:dyDescent="0.2">
      <c r="A56" s="518" t="s">
        <v>142</v>
      </c>
      <c r="B56" s="518"/>
      <c r="C56" s="518"/>
      <c r="D56" s="519"/>
      <c r="E56" s="519"/>
      <c r="F56" s="519"/>
      <c r="G56" s="519"/>
      <c r="M56" s="113"/>
    </row>
    <row r="57" spans="1:18" ht="16.149999999999999" hidden="1" customHeight="1" x14ac:dyDescent="0.2">
      <c r="A57" s="518" t="s">
        <v>143</v>
      </c>
      <c r="B57" s="518"/>
      <c r="C57" s="518"/>
      <c r="D57" s="519" t="s">
        <v>144</v>
      </c>
      <c r="E57" s="519"/>
      <c r="F57" s="519"/>
      <c r="G57" s="519"/>
    </row>
    <row r="58" spans="1:18" ht="28.35" hidden="1" customHeight="1" x14ac:dyDescent="0.2">
      <c r="A58" s="518" t="s">
        <v>145</v>
      </c>
      <c r="B58" s="518"/>
      <c r="C58" s="518"/>
      <c r="D58" s="519" t="s">
        <v>144</v>
      </c>
      <c r="E58" s="519"/>
      <c r="F58" s="519"/>
      <c r="G58" s="519"/>
    </row>
    <row r="59" spans="1:18" ht="28.35" hidden="1" customHeight="1" x14ac:dyDescent="0.2">
      <c r="A59" s="518" t="s">
        <v>146</v>
      </c>
      <c r="B59" s="518"/>
      <c r="C59" s="518"/>
      <c r="D59" s="519" t="s">
        <v>144</v>
      </c>
      <c r="E59" s="519"/>
      <c r="F59" s="519"/>
      <c r="G59" s="519"/>
    </row>
    <row r="60" spans="1:18" ht="28.35" hidden="1" customHeight="1" x14ac:dyDescent="0.2">
      <c r="A60" s="518" t="s">
        <v>147</v>
      </c>
      <c r="B60" s="518"/>
      <c r="C60" s="518"/>
      <c r="D60" s="519" t="s">
        <v>144</v>
      </c>
      <c r="E60" s="519"/>
      <c r="F60" s="519"/>
      <c r="G60" s="519"/>
    </row>
    <row r="61" spans="1:18" ht="16.149999999999999" hidden="1" customHeight="1" x14ac:dyDescent="0.2">
      <c r="A61" s="518" t="s">
        <v>148</v>
      </c>
      <c r="B61" s="518"/>
      <c r="C61" s="518"/>
      <c r="D61" s="519" t="s">
        <v>80</v>
      </c>
      <c r="E61" s="519"/>
      <c r="F61" s="519"/>
      <c r="G61" s="519"/>
    </row>
    <row r="62" spans="1:18" ht="16.149999999999999" hidden="1" customHeight="1" x14ac:dyDescent="0.2">
      <c r="A62" s="518" t="s">
        <v>149</v>
      </c>
      <c r="B62" s="518"/>
      <c r="C62" s="518"/>
      <c r="D62" s="519" t="s">
        <v>80</v>
      </c>
      <c r="E62" s="519"/>
      <c r="F62" s="519"/>
      <c r="G62" s="519"/>
    </row>
    <row r="63" spans="1:18" ht="28.35" hidden="1" customHeight="1" x14ac:dyDescent="0.2">
      <c r="A63" s="518" t="s">
        <v>150</v>
      </c>
      <c r="B63" s="518"/>
      <c r="C63" s="518"/>
      <c r="D63" s="519" t="s">
        <v>80</v>
      </c>
      <c r="E63" s="519"/>
      <c r="F63" s="519"/>
      <c r="G63" s="519"/>
    </row>
  </sheetData>
  <sheetProtection password="C60F" sheet="1"/>
  <mergeCells count="68">
    <mergeCell ref="C12:D12"/>
    <mergeCell ref="A5:F5"/>
    <mergeCell ref="A6:B6"/>
    <mergeCell ref="C6:F6"/>
    <mergeCell ref="L7:M7"/>
    <mergeCell ref="A1:M1"/>
    <mergeCell ref="A2:L2"/>
    <mergeCell ref="L3:M3"/>
    <mergeCell ref="A4:F4"/>
    <mergeCell ref="A14:C16"/>
    <mergeCell ref="D14:E15"/>
    <mergeCell ref="F14:F16"/>
    <mergeCell ref="G14:G16"/>
    <mergeCell ref="A8:L8"/>
    <mergeCell ref="C10:D10"/>
    <mergeCell ref="F10:J12"/>
    <mergeCell ref="A11:B11"/>
    <mergeCell ref="C11:D11"/>
    <mergeCell ref="A12:B12"/>
    <mergeCell ref="F23:F25"/>
    <mergeCell ref="G23:G25"/>
    <mergeCell ref="H14:H16"/>
    <mergeCell ref="I14:I16"/>
    <mergeCell ref="J14:J16"/>
    <mergeCell ref="K14:K16"/>
    <mergeCell ref="A26:A34"/>
    <mergeCell ref="B26:B28"/>
    <mergeCell ref="B29:B31"/>
    <mergeCell ref="B32:B34"/>
    <mergeCell ref="L14:L16"/>
    <mergeCell ref="A17:A25"/>
    <mergeCell ref="B17:B19"/>
    <mergeCell ref="B20:B22"/>
    <mergeCell ref="B23:B25"/>
    <mergeCell ref="D23:E25"/>
    <mergeCell ref="D32:E34"/>
    <mergeCell ref="F32:F34"/>
    <mergeCell ref="G32:G34"/>
    <mergeCell ref="A35:A43"/>
    <mergeCell ref="B35:B37"/>
    <mergeCell ref="B38:B40"/>
    <mergeCell ref="B41:B43"/>
    <mergeCell ref="D41:E43"/>
    <mergeCell ref="F41:F43"/>
    <mergeCell ref="G41:G43"/>
    <mergeCell ref="A54:G54"/>
    <mergeCell ref="A55:C55"/>
    <mergeCell ref="D55:G55"/>
    <mergeCell ref="A56:C56"/>
    <mergeCell ref="D56:G56"/>
    <mergeCell ref="C45:G45"/>
    <mergeCell ref="A46:B48"/>
    <mergeCell ref="C46:F49"/>
    <mergeCell ref="G51:N51"/>
    <mergeCell ref="A59:C59"/>
    <mergeCell ref="D59:G59"/>
    <mergeCell ref="A60:C60"/>
    <mergeCell ref="D60:G60"/>
    <mergeCell ref="A57:C57"/>
    <mergeCell ref="D57:G57"/>
    <mergeCell ref="A58:C58"/>
    <mergeCell ref="D58:G58"/>
    <mergeCell ref="A63:C63"/>
    <mergeCell ref="D63:G63"/>
    <mergeCell ref="A61:C61"/>
    <mergeCell ref="D61:G61"/>
    <mergeCell ref="A62:C62"/>
    <mergeCell ref="D62:G62"/>
  </mergeCells>
  <phoneticPr fontId="80" type="noConversion"/>
  <dataValidations count="2">
    <dataValidation type="list" operator="equal" allowBlank="1" showInputMessage="1" showErrorMessage="1" promptTitle="NB : " prompt="► L'option doit correspondre à celle retenue dans l" sqref="A5">
      <formula1>Options</formula1>
      <formula2>0</formula2>
    </dataValidation>
    <dataValidation operator="equal" allowBlank="1" showInputMessage="1" showErrorMessage="1" promptTitle="NB :" prompt="Varie en fonction de l'option choisie ci-dessus." sqref="C6">
      <formula1>0</formula1>
      <formula2>0</formula2>
    </dataValidation>
  </dataValidations>
  <printOptions horizontalCentered="1"/>
  <pageMargins left="0.39374999999999999" right="0.39374999999999999" top="0.39374999999999999" bottom="0.51180555555555551"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38"/>
    <pageSetUpPr fitToPage="1"/>
  </sheetPr>
  <dimension ref="A1:IV63"/>
  <sheetViews>
    <sheetView zoomScale="90" zoomScaleNormal="90" workbookViewId="0">
      <selection activeCell="A7" sqref="A7:C7"/>
    </sheetView>
  </sheetViews>
  <sheetFormatPr baseColWidth="10" defaultColWidth="11.7109375" defaultRowHeight="14.25" x14ac:dyDescent="0.2"/>
  <cols>
    <col min="1" max="2" width="15.42578125" style="50" customWidth="1"/>
    <col min="3" max="3" width="11.5703125" style="50" customWidth="1"/>
    <col min="4" max="4" width="15" style="50" customWidth="1"/>
    <col min="5" max="5" width="15.5703125" style="50" customWidth="1"/>
    <col min="6" max="6" width="15.42578125" style="50" customWidth="1"/>
    <col min="7" max="7" width="16.28515625" style="50" customWidth="1"/>
    <col min="8" max="8" width="25" style="50" customWidth="1"/>
    <col min="9" max="10" width="13.85546875" style="50" customWidth="1"/>
    <col min="11" max="19" width="15" style="50" customWidth="1"/>
    <col min="20" max="25" width="0" style="50" hidden="1" customWidth="1"/>
    <col min="26" max="16384" width="11.7109375" style="50"/>
  </cols>
  <sheetData>
    <row r="1" spans="1:256" ht="43.15" customHeight="1" x14ac:dyDescent="0.2">
      <c r="A1" s="510" t="s">
        <v>151</v>
      </c>
      <c r="B1" s="510"/>
      <c r="C1" s="510"/>
      <c r="D1" s="510"/>
      <c r="E1" s="510"/>
      <c r="F1" s="510"/>
      <c r="G1" s="510"/>
      <c r="H1" s="510"/>
      <c r="I1" s="510"/>
      <c r="J1" s="510"/>
      <c r="K1" s="510"/>
      <c r="L1" s="510"/>
      <c r="M1" s="510"/>
      <c r="N1" s="510"/>
      <c r="O1" s="510"/>
      <c r="P1" s="51"/>
      <c r="Q1" s="55" t="s">
        <v>76</v>
      </c>
      <c r="R1" s="56" t="s">
        <v>77</v>
      </c>
      <c r="S1" s="57">
        <f>'CR p1 identification'!F7</f>
        <v>0</v>
      </c>
      <c r="T1" s="51"/>
      <c r="U1" s="51"/>
      <c r="V1" s="51"/>
      <c r="W1" s="114"/>
      <c r="X1" s="114"/>
      <c r="Y1" s="114"/>
    </row>
    <row r="2" spans="1:256" ht="43.15" customHeight="1" x14ac:dyDescent="0.2">
      <c r="A2" s="511" t="s">
        <v>152</v>
      </c>
      <c r="B2" s="511"/>
      <c r="C2" s="511"/>
      <c r="D2" s="511"/>
      <c r="E2" s="511"/>
      <c r="F2" s="511"/>
      <c r="G2" s="511"/>
      <c r="H2" s="511"/>
      <c r="I2" s="511"/>
      <c r="J2" s="511"/>
      <c r="K2" s="511"/>
      <c r="L2" s="511"/>
      <c r="M2" s="511"/>
      <c r="N2" s="511"/>
      <c r="O2" s="511"/>
      <c r="P2" s="115"/>
      <c r="Q2" s="59">
        <f>'CR p1 identification'!E4</f>
        <v>2016</v>
      </c>
      <c r="R2" s="60" t="s">
        <v>78</v>
      </c>
      <c r="S2" s="57">
        <f>'CR p1 identification'!D7</f>
        <v>0</v>
      </c>
      <c r="T2" s="51"/>
      <c r="U2" s="51"/>
      <c r="V2" s="51"/>
      <c r="W2" s="114"/>
      <c r="X2" s="114"/>
      <c r="Y2" s="114"/>
    </row>
    <row r="3" spans="1:256" ht="30.95" customHeight="1" x14ac:dyDescent="0.2">
      <c r="A3" s="116" t="str">
        <f>IF(OR('CR p3 Choix option + Activité E'!A5="A compléter obligatoirement",'CR p3 Choix option + Activité E'!A5=""),"ATTENTION : Vous devez obligatoirement compléter la page 3 de cet imprimé en indiquant l'option de facturation retenue dans votre convention avec la Caf","")</f>
        <v/>
      </c>
    </row>
    <row r="4" spans="1:256" ht="76.349999999999994" customHeight="1" x14ac:dyDescent="0.2">
      <c r="A4" s="557" t="s">
        <v>153</v>
      </c>
      <c r="B4" s="557"/>
      <c r="C4" s="557"/>
      <c r="D4" s="553" t="s">
        <v>154</v>
      </c>
      <c r="E4" s="553"/>
      <c r="F4" s="558" t="s">
        <v>155</v>
      </c>
      <c r="G4" s="500" t="s">
        <v>156</v>
      </c>
      <c r="H4" s="554" t="s">
        <v>157</v>
      </c>
      <c r="I4" s="555" t="s">
        <v>158</v>
      </c>
      <c r="J4" s="555"/>
      <c r="K4" s="552" t="s">
        <v>159</v>
      </c>
      <c r="L4" s="552"/>
      <c r="M4" s="552"/>
      <c r="N4" s="552" t="s">
        <v>160</v>
      </c>
      <c r="O4" s="552"/>
      <c r="P4" s="552"/>
      <c r="Q4" s="556" t="s">
        <v>161</v>
      </c>
      <c r="R4" s="556"/>
      <c r="S4" s="556"/>
      <c r="T4" s="552" t="s">
        <v>113</v>
      </c>
      <c r="U4" s="552"/>
      <c r="V4" s="552"/>
      <c r="W4" s="552" t="s">
        <v>162</v>
      </c>
      <c r="X4" s="552"/>
      <c r="Y4" s="552"/>
      <c r="Z4" s="102"/>
      <c r="AA4" s="102"/>
      <c r="AB4" s="102"/>
    </row>
    <row r="5" spans="1:256" ht="103.5" customHeight="1" x14ac:dyDescent="0.2">
      <c r="A5" s="557"/>
      <c r="B5" s="557"/>
      <c r="C5" s="557"/>
      <c r="D5" s="553" t="s">
        <v>163</v>
      </c>
      <c r="E5" s="553"/>
      <c r="F5" s="558"/>
      <c r="G5" s="500"/>
      <c r="H5" s="554"/>
      <c r="I5" s="555"/>
      <c r="J5" s="555"/>
      <c r="K5" s="551" t="s">
        <v>89</v>
      </c>
      <c r="L5" s="551" t="s">
        <v>90</v>
      </c>
      <c r="M5" s="551" t="s">
        <v>104</v>
      </c>
      <c r="N5" s="551" t="s">
        <v>89</v>
      </c>
      <c r="O5" s="551" t="s">
        <v>90</v>
      </c>
      <c r="P5" s="551" t="s">
        <v>104</v>
      </c>
      <c r="Q5" s="551" t="s">
        <v>89</v>
      </c>
      <c r="R5" s="551" t="s">
        <v>90</v>
      </c>
      <c r="S5" s="551" t="s">
        <v>104</v>
      </c>
      <c r="T5" s="551" t="s">
        <v>89</v>
      </c>
      <c r="U5" s="551" t="s">
        <v>90</v>
      </c>
      <c r="V5" s="551" t="s">
        <v>104</v>
      </c>
      <c r="W5" s="551" t="s">
        <v>89</v>
      </c>
      <c r="X5" s="551" t="s">
        <v>90</v>
      </c>
      <c r="Y5" s="551" t="s">
        <v>104</v>
      </c>
      <c r="Z5" s="102"/>
      <c r="AA5" s="102"/>
      <c r="AB5" s="102"/>
    </row>
    <row r="6" spans="1:256" ht="18" customHeight="1" x14ac:dyDescent="0.2">
      <c r="A6" s="557"/>
      <c r="B6" s="557"/>
      <c r="C6" s="557"/>
      <c r="D6" s="119" t="s">
        <v>164</v>
      </c>
      <c r="E6" s="118" t="s">
        <v>165</v>
      </c>
      <c r="F6" s="558"/>
      <c r="G6" s="500"/>
      <c r="H6" s="554"/>
      <c r="I6" s="117" t="s">
        <v>62</v>
      </c>
      <c r="J6" s="117" t="s">
        <v>64</v>
      </c>
      <c r="K6" s="551"/>
      <c r="L6" s="551"/>
      <c r="M6" s="551"/>
      <c r="N6" s="551"/>
      <c r="O6" s="551"/>
      <c r="P6" s="551"/>
      <c r="Q6" s="551"/>
      <c r="R6" s="551"/>
      <c r="S6" s="551"/>
      <c r="T6" s="551"/>
      <c r="U6" s="551"/>
      <c r="V6" s="551"/>
      <c r="W6" s="551"/>
      <c r="X6" s="551"/>
      <c r="Y6" s="551"/>
      <c r="Z6" s="102"/>
      <c r="AA6" s="102"/>
      <c r="AB6" s="102"/>
    </row>
    <row r="7" spans="1:256" ht="18" customHeight="1" x14ac:dyDescent="0.2">
      <c r="A7" s="547"/>
      <c r="B7" s="547"/>
      <c r="C7" s="547"/>
      <c r="D7" s="120"/>
      <c r="E7" s="120"/>
      <c r="F7" s="121">
        <f t="shared" ref="F7:F14" si="0">IF(IF(OR(D7="",E7=""),0,E7-D7+1)&gt;6,"Séjour trop long",IF(OR(D7="",E7="",G7="Hors période"),0,E7-D7+1))</f>
        <v>0</v>
      </c>
      <c r="G7" s="122" t="str">
        <f t="shared" ref="G7:G14" si="1">IF(ISERROR(IF(D7="","",VLOOKUP(MONTH(D7),$E$45:$F$52,2,0))),"Hors période",IF(D7="","",VLOOKUP(MONTH(D7),$E$45:$F$52,2,0)))</f>
        <v/>
      </c>
      <c r="H7" s="123"/>
      <c r="I7" s="124" t="s">
        <v>106</v>
      </c>
      <c r="J7" s="124"/>
      <c r="K7" s="124"/>
      <c r="L7" s="124"/>
      <c r="M7" s="125"/>
      <c r="N7" s="125"/>
      <c r="O7" s="125"/>
      <c r="P7" s="125"/>
      <c r="Q7" s="126">
        <f t="shared" ref="Q7:Q14" si="2">IF($F7="Séjour trop long",0,MIN(N7*$F7*10,T7))</f>
        <v>0</v>
      </c>
      <c r="R7" s="126">
        <f t="shared" ref="R7:R14" si="3">IF($F7="Séjour trop long",0,O7*$F7*10)</f>
        <v>0</v>
      </c>
      <c r="S7" s="126">
        <f t="shared" ref="S7:S14" si="4">IF($F7="Séjour trop long",0,P7*$F7*10)</f>
        <v>0</v>
      </c>
      <c r="T7" s="126">
        <f t="shared" ref="T7:T14" si="5">IF($F7="Séjour trop long",0,K7*$F7*10)</f>
        <v>0</v>
      </c>
      <c r="U7" s="126">
        <f t="shared" ref="U7:U14" si="6">IF($F7="Séjour trop long",0,L7*$F7*10)</f>
        <v>0</v>
      </c>
      <c r="V7" s="126">
        <f t="shared" ref="V7:V14" si="7">IF($F7="Séjour trop long",0,M7*$F7*10)</f>
        <v>0</v>
      </c>
      <c r="W7" s="126">
        <f t="shared" ref="W7:W14" si="8">IF(N7&lt;&gt;0,$F7,0)</f>
        <v>0</v>
      </c>
      <c r="X7" s="126">
        <f t="shared" ref="X7:X14" si="9">IF(O7&lt;&gt;0,$F7,0)</f>
        <v>0</v>
      </c>
      <c r="Y7" s="126">
        <f t="shared" ref="Y7:Y14" si="10">IF(P7&lt;&gt;0,$F7,0)</f>
        <v>0</v>
      </c>
      <c r="Z7" s="127" t="str">
        <f t="shared" ref="Z7:Z14" si="11">IF(N7&gt;K7,"ERREUR : NB ENFANTS PRESENTS &gt; NB ENFANTS DECLARES","")</f>
        <v/>
      </c>
      <c r="AA7"/>
      <c r="AB7"/>
      <c r="AF7"/>
      <c r="AG7"/>
    </row>
    <row r="8" spans="1:256" ht="18" customHeight="1" x14ac:dyDescent="0.2">
      <c r="A8" s="547"/>
      <c r="B8" s="547"/>
      <c r="C8" s="547"/>
      <c r="D8" s="120"/>
      <c r="E8" s="120"/>
      <c r="F8" s="121">
        <f t="shared" si="0"/>
        <v>0</v>
      </c>
      <c r="G8" s="122" t="str">
        <f t="shared" si="1"/>
        <v/>
      </c>
      <c r="H8" s="123"/>
      <c r="I8" s="124"/>
      <c r="J8" s="124"/>
      <c r="K8" s="124"/>
      <c r="L8" s="124"/>
      <c r="M8" s="125"/>
      <c r="N8" s="125"/>
      <c r="O8" s="125"/>
      <c r="P8" s="125"/>
      <c r="Q8" s="126">
        <f t="shared" si="2"/>
        <v>0</v>
      </c>
      <c r="R8" s="126">
        <f t="shared" si="3"/>
        <v>0</v>
      </c>
      <c r="S8" s="126">
        <f t="shared" si="4"/>
        <v>0</v>
      </c>
      <c r="T8" s="126">
        <f t="shared" si="5"/>
        <v>0</v>
      </c>
      <c r="U8" s="126">
        <f t="shared" si="6"/>
        <v>0</v>
      </c>
      <c r="V8" s="126">
        <f t="shared" si="7"/>
        <v>0</v>
      </c>
      <c r="W8" s="126">
        <f t="shared" si="8"/>
        <v>0</v>
      </c>
      <c r="X8" s="126">
        <f t="shared" si="9"/>
        <v>0</v>
      </c>
      <c r="Y8" s="126">
        <f t="shared" si="10"/>
        <v>0</v>
      </c>
      <c r="Z8" s="127" t="str">
        <f t="shared" si="11"/>
        <v/>
      </c>
      <c r="AA8"/>
      <c r="AB8"/>
      <c r="AF8"/>
      <c r="AG8"/>
    </row>
    <row r="9" spans="1:256" ht="18" customHeight="1" x14ac:dyDescent="0.2">
      <c r="A9" s="547"/>
      <c r="B9" s="547"/>
      <c r="C9" s="547"/>
      <c r="D9" s="120"/>
      <c r="E9" s="120"/>
      <c r="F9" s="121">
        <f t="shared" si="0"/>
        <v>0</v>
      </c>
      <c r="G9" s="122" t="str">
        <f t="shared" si="1"/>
        <v/>
      </c>
      <c r="H9" s="123"/>
      <c r="I9" s="124"/>
      <c r="J9" s="124"/>
      <c r="K9" s="124"/>
      <c r="L9" s="124"/>
      <c r="M9" s="125"/>
      <c r="N9" s="125"/>
      <c r="O9" s="125"/>
      <c r="P9" s="125"/>
      <c r="Q9" s="126">
        <f t="shared" si="2"/>
        <v>0</v>
      </c>
      <c r="R9" s="126">
        <f t="shared" si="3"/>
        <v>0</v>
      </c>
      <c r="S9" s="126">
        <f t="shared" si="4"/>
        <v>0</v>
      </c>
      <c r="T9" s="126">
        <f t="shared" si="5"/>
        <v>0</v>
      </c>
      <c r="U9" s="126">
        <f t="shared" si="6"/>
        <v>0</v>
      </c>
      <c r="V9" s="126">
        <f t="shared" si="7"/>
        <v>0</v>
      </c>
      <c r="W9" s="126">
        <f t="shared" si="8"/>
        <v>0</v>
      </c>
      <c r="X9" s="126">
        <f t="shared" si="9"/>
        <v>0</v>
      </c>
      <c r="Y9" s="126">
        <f t="shared" si="10"/>
        <v>0</v>
      </c>
      <c r="Z9" s="127" t="str">
        <f t="shared" si="11"/>
        <v/>
      </c>
      <c r="AA9"/>
      <c r="AB9"/>
      <c r="AF9"/>
      <c r="AG9"/>
    </row>
    <row r="10" spans="1:256" ht="18" customHeight="1" x14ac:dyDescent="0.2">
      <c r="A10" s="547"/>
      <c r="B10" s="547"/>
      <c r="C10" s="547"/>
      <c r="D10" s="120"/>
      <c r="E10" s="120"/>
      <c r="F10" s="121">
        <f t="shared" si="0"/>
        <v>0</v>
      </c>
      <c r="G10" s="122" t="str">
        <f t="shared" si="1"/>
        <v/>
      </c>
      <c r="H10" s="123"/>
      <c r="I10" s="124"/>
      <c r="J10" s="124"/>
      <c r="K10" s="124"/>
      <c r="L10" s="124"/>
      <c r="M10" s="125"/>
      <c r="N10" s="125"/>
      <c r="O10" s="125"/>
      <c r="P10" s="125"/>
      <c r="Q10" s="126">
        <f t="shared" si="2"/>
        <v>0</v>
      </c>
      <c r="R10" s="126">
        <f t="shared" si="3"/>
        <v>0</v>
      </c>
      <c r="S10" s="126">
        <f t="shared" si="4"/>
        <v>0</v>
      </c>
      <c r="T10" s="126">
        <f t="shared" si="5"/>
        <v>0</v>
      </c>
      <c r="U10" s="126">
        <f t="shared" si="6"/>
        <v>0</v>
      </c>
      <c r="V10" s="126">
        <f t="shared" si="7"/>
        <v>0</v>
      </c>
      <c r="W10" s="126">
        <f t="shared" si="8"/>
        <v>0</v>
      </c>
      <c r="X10" s="126">
        <f t="shared" si="9"/>
        <v>0</v>
      </c>
      <c r="Y10" s="126">
        <f t="shared" si="10"/>
        <v>0</v>
      </c>
      <c r="Z10" s="127" t="str">
        <f t="shared" si="11"/>
        <v/>
      </c>
      <c r="AA10"/>
      <c r="AB10"/>
      <c r="AF10"/>
      <c r="AG10"/>
    </row>
    <row r="11" spans="1:256" ht="18" customHeight="1" x14ac:dyDescent="0.2">
      <c r="A11" s="547"/>
      <c r="B11" s="547"/>
      <c r="C11" s="547"/>
      <c r="D11" s="120"/>
      <c r="E11" s="120"/>
      <c r="F11" s="121">
        <f t="shared" si="0"/>
        <v>0</v>
      </c>
      <c r="G11" s="122" t="str">
        <f t="shared" si="1"/>
        <v/>
      </c>
      <c r="H11" s="123"/>
      <c r="I11" s="124"/>
      <c r="J11" s="124"/>
      <c r="K11" s="124"/>
      <c r="L11" s="124"/>
      <c r="M11" s="125"/>
      <c r="N11" s="125"/>
      <c r="O11" s="125"/>
      <c r="P11" s="125"/>
      <c r="Q11" s="126">
        <f t="shared" si="2"/>
        <v>0</v>
      </c>
      <c r="R11" s="126">
        <f t="shared" si="3"/>
        <v>0</v>
      </c>
      <c r="S11" s="126">
        <f t="shared" si="4"/>
        <v>0</v>
      </c>
      <c r="T11" s="126">
        <f t="shared" si="5"/>
        <v>0</v>
      </c>
      <c r="U11" s="126">
        <f t="shared" si="6"/>
        <v>0</v>
      </c>
      <c r="V11" s="126">
        <f t="shared" si="7"/>
        <v>0</v>
      </c>
      <c r="W11" s="126">
        <f t="shared" si="8"/>
        <v>0</v>
      </c>
      <c r="X11" s="126">
        <f t="shared" si="9"/>
        <v>0</v>
      </c>
      <c r="Y11" s="126">
        <f t="shared" si="10"/>
        <v>0</v>
      </c>
      <c r="Z11" s="127" t="str">
        <f t="shared" si="11"/>
        <v/>
      </c>
      <c r="AA11"/>
      <c r="AB11"/>
      <c r="AF11"/>
      <c r="AG11"/>
    </row>
    <row r="12" spans="1:256" ht="18" customHeight="1" x14ac:dyDescent="0.2">
      <c r="A12" s="547"/>
      <c r="B12" s="547"/>
      <c r="C12" s="547"/>
      <c r="D12" s="120"/>
      <c r="E12" s="120"/>
      <c r="F12" s="121">
        <f t="shared" si="0"/>
        <v>0</v>
      </c>
      <c r="G12" s="122" t="str">
        <f t="shared" si="1"/>
        <v/>
      </c>
      <c r="H12" s="123"/>
      <c r="I12" s="124"/>
      <c r="J12" s="124"/>
      <c r="K12" s="124"/>
      <c r="L12" s="124"/>
      <c r="M12" s="125"/>
      <c r="N12" s="125"/>
      <c r="O12" s="125"/>
      <c r="P12" s="125"/>
      <c r="Q12" s="126">
        <f t="shared" si="2"/>
        <v>0</v>
      </c>
      <c r="R12" s="126">
        <f t="shared" si="3"/>
        <v>0</v>
      </c>
      <c r="S12" s="126">
        <f t="shared" si="4"/>
        <v>0</v>
      </c>
      <c r="T12" s="126">
        <f t="shared" si="5"/>
        <v>0</v>
      </c>
      <c r="U12" s="126">
        <f t="shared" si="6"/>
        <v>0</v>
      </c>
      <c r="V12" s="126">
        <f t="shared" si="7"/>
        <v>0</v>
      </c>
      <c r="W12" s="126">
        <f t="shared" si="8"/>
        <v>0</v>
      </c>
      <c r="X12" s="126">
        <f t="shared" si="9"/>
        <v>0</v>
      </c>
      <c r="Y12" s="126">
        <f t="shared" si="10"/>
        <v>0</v>
      </c>
      <c r="Z12" s="127" t="str">
        <f t="shared" si="11"/>
        <v/>
      </c>
      <c r="AA12"/>
      <c r="AB12"/>
      <c r="AF12"/>
      <c r="AG12"/>
    </row>
    <row r="13" spans="1:256" ht="18" customHeight="1" x14ac:dyDescent="0.2">
      <c r="A13" s="547"/>
      <c r="B13" s="547"/>
      <c r="C13" s="547"/>
      <c r="D13" s="120"/>
      <c r="E13" s="120"/>
      <c r="F13" s="121">
        <f t="shared" si="0"/>
        <v>0</v>
      </c>
      <c r="G13" s="122" t="str">
        <f t="shared" si="1"/>
        <v/>
      </c>
      <c r="H13" s="123"/>
      <c r="I13" s="124"/>
      <c r="J13" s="124" t="s">
        <v>106</v>
      </c>
      <c r="K13" s="124"/>
      <c r="L13" s="124"/>
      <c r="M13" s="125"/>
      <c r="N13" s="125"/>
      <c r="O13" s="125"/>
      <c r="P13" s="125"/>
      <c r="Q13" s="126">
        <f t="shared" si="2"/>
        <v>0</v>
      </c>
      <c r="R13" s="126">
        <f t="shared" si="3"/>
        <v>0</v>
      </c>
      <c r="S13" s="126">
        <f t="shared" si="4"/>
        <v>0</v>
      </c>
      <c r="T13" s="126">
        <f t="shared" si="5"/>
        <v>0</v>
      </c>
      <c r="U13" s="126">
        <f t="shared" si="6"/>
        <v>0</v>
      </c>
      <c r="V13" s="126">
        <f t="shared" si="7"/>
        <v>0</v>
      </c>
      <c r="W13" s="126">
        <f t="shared" si="8"/>
        <v>0</v>
      </c>
      <c r="X13" s="126">
        <f t="shared" si="9"/>
        <v>0</v>
      </c>
      <c r="Y13" s="126">
        <f t="shared" si="10"/>
        <v>0</v>
      </c>
      <c r="Z13" s="127" t="str">
        <f t="shared" si="11"/>
        <v/>
      </c>
      <c r="AA13"/>
      <c r="AB13"/>
      <c r="AF13"/>
      <c r="AG13"/>
    </row>
    <row r="14" spans="1:256" ht="18" customHeight="1" x14ac:dyDescent="0.2">
      <c r="A14" s="547"/>
      <c r="B14" s="547"/>
      <c r="C14" s="547"/>
      <c r="D14" s="120"/>
      <c r="E14" s="120"/>
      <c r="F14" s="121">
        <f t="shared" si="0"/>
        <v>0</v>
      </c>
      <c r="G14" s="122" t="str">
        <f t="shared" si="1"/>
        <v/>
      </c>
      <c r="H14" s="123"/>
      <c r="I14" s="124"/>
      <c r="J14" s="124"/>
      <c r="K14" s="124"/>
      <c r="L14" s="124"/>
      <c r="M14" s="125"/>
      <c r="N14" s="125"/>
      <c r="O14" s="125"/>
      <c r="P14" s="125"/>
      <c r="Q14" s="126">
        <f t="shared" si="2"/>
        <v>0</v>
      </c>
      <c r="R14" s="126">
        <f t="shared" si="3"/>
        <v>0</v>
      </c>
      <c r="S14" s="126">
        <f t="shared" si="4"/>
        <v>0</v>
      </c>
      <c r="T14" s="126">
        <f t="shared" si="5"/>
        <v>0</v>
      </c>
      <c r="U14" s="126">
        <f t="shared" si="6"/>
        <v>0</v>
      </c>
      <c r="V14" s="126">
        <f t="shared" si="7"/>
        <v>0</v>
      </c>
      <c r="W14" s="126">
        <f t="shared" si="8"/>
        <v>0</v>
      </c>
      <c r="X14" s="126">
        <f t="shared" si="9"/>
        <v>0</v>
      </c>
      <c r="Y14" s="126">
        <f t="shared" si="10"/>
        <v>0</v>
      </c>
      <c r="Z14" s="127" t="str">
        <f t="shared" si="11"/>
        <v/>
      </c>
      <c r="AA14"/>
      <c r="AB14"/>
      <c r="AF14"/>
      <c r="AG14"/>
    </row>
    <row r="15" spans="1:256" ht="18" customHeight="1" x14ac:dyDescent="0.25">
      <c r="A15"/>
      <c r="B15" s="128"/>
      <c r="C15" s="128"/>
      <c r="D15" s="129"/>
      <c r="E15" s="130" t="s">
        <v>166</v>
      </c>
      <c r="F15" s="131">
        <f>SUM(F7:F14)</f>
        <v>0</v>
      </c>
      <c r="G15" s="128"/>
      <c r="H15" s="132"/>
      <c r="I15" s="132"/>
      <c r="J15" s="132"/>
      <c r="K15" s="132"/>
      <c r="L15" s="132"/>
      <c r="M15" s="133"/>
      <c r="N15" s="548" t="s">
        <v>167</v>
      </c>
      <c r="O15" s="548"/>
      <c r="P15" s="548"/>
      <c r="Q15" s="134">
        <f t="shared" ref="Q15:Y15" si="12">SUM(Q7:Q14)</f>
        <v>0</v>
      </c>
      <c r="R15" s="134">
        <f t="shared" si="12"/>
        <v>0</v>
      </c>
      <c r="S15" s="134">
        <f t="shared" si="12"/>
        <v>0</v>
      </c>
      <c r="T15" s="134">
        <f t="shared" si="12"/>
        <v>0</v>
      </c>
      <c r="U15" s="134">
        <f t="shared" si="12"/>
        <v>0</v>
      </c>
      <c r="V15" s="134">
        <f t="shared" si="12"/>
        <v>0</v>
      </c>
      <c r="W15" s="134">
        <f t="shared" si="12"/>
        <v>0</v>
      </c>
      <c r="X15" s="134">
        <f t="shared" si="12"/>
        <v>0</v>
      </c>
      <c r="Y15" s="134">
        <f t="shared" si="12"/>
        <v>0</v>
      </c>
      <c r="Z15" s="102"/>
      <c r="AA15" s="102"/>
      <c r="AB15" s="102"/>
    </row>
    <row r="16" spans="1:256" ht="18" customHeight="1" x14ac:dyDescent="0.2">
      <c r="A16" s="549" t="s">
        <v>168</v>
      </c>
      <c r="B16" s="549"/>
      <c r="C16" s="549"/>
      <c r="D16" s="549"/>
      <c r="E16" s="549"/>
      <c r="F16" s="549"/>
      <c r="G16" s="549"/>
      <c r="H16" s="549"/>
      <c r="I16" s="549"/>
      <c r="J16" s="549"/>
      <c r="K16" s="69"/>
      <c r="L16" s="69"/>
      <c r="M16" s="69"/>
      <c r="N16"/>
      <c r="O16"/>
      <c r="P16" s="135" t="s">
        <v>169</v>
      </c>
      <c r="Q16" s="550">
        <f>Q15+R15+S15</f>
        <v>0</v>
      </c>
      <c r="R16" s="550"/>
      <c r="S16" s="550"/>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54" customHeight="1" x14ac:dyDescent="0.2">
      <c r="A17" s="549"/>
      <c r="B17" s="549"/>
      <c r="C17" s="549"/>
      <c r="D17" s="549"/>
      <c r="E17" s="549"/>
      <c r="F17" s="549"/>
      <c r="G17" s="549"/>
      <c r="H17" s="549"/>
      <c r="I17" s="549"/>
      <c r="J17" s="549"/>
      <c r="K17"/>
      <c r="L17"/>
      <c r="M17"/>
      <c r="N17" s="536" t="str">
        <f>IF(OR(SUM(N7:N14)&gt;SUM(K7:K14),SUM(N7:P14)&gt;SUM(K7:M14)),"ATTENTION : Nombre d'enfants déclarés insuffisant","")</f>
        <v/>
      </c>
      <c r="O17" s="536"/>
      <c r="P17" s="536"/>
      <c r="Q17" s="536"/>
      <c r="R17" s="536"/>
      <c r="S17" s="536"/>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16.149999999999999" customHeight="1" x14ac:dyDescent="0.2">
      <c r="D18" s="544" t="s">
        <v>170</v>
      </c>
      <c r="E18" s="544"/>
      <c r="F18" s="544"/>
      <c r="G18" s="544"/>
      <c r="H18" s="544"/>
      <c r="I18" s="544"/>
      <c r="J18" s="544"/>
      <c r="K18" s="544"/>
      <c r="L18" s="544"/>
      <c r="M18" s="545" t="s">
        <v>171</v>
      </c>
      <c r="N18" s="545"/>
      <c r="O18" s="545"/>
      <c r="P18" s="545"/>
      <c r="Q18" s="545"/>
    </row>
    <row r="19" spans="1:256" s="75" customFormat="1" ht="60" customHeight="1" x14ac:dyDescent="0.2">
      <c r="A19" s="520" t="s">
        <v>172</v>
      </c>
      <c r="B19" s="520"/>
      <c r="C19" s="520"/>
      <c r="D19" s="503" t="s">
        <v>93</v>
      </c>
      <c r="E19" s="503"/>
      <c r="F19" s="505" t="s">
        <v>94</v>
      </c>
      <c r="G19" s="505" t="s">
        <v>173</v>
      </c>
      <c r="H19" s="505" t="s">
        <v>96</v>
      </c>
      <c r="I19" s="505" t="s">
        <v>97</v>
      </c>
      <c r="J19" s="505"/>
      <c r="K19" s="503" t="s">
        <v>98</v>
      </c>
      <c r="L19" s="546" t="s">
        <v>174</v>
      </c>
      <c r="M19" s="505" t="s">
        <v>175</v>
      </c>
      <c r="N19" s="505" t="s">
        <v>176</v>
      </c>
      <c r="O19" s="503" t="s">
        <v>177</v>
      </c>
      <c r="P19" s="503" t="s">
        <v>178</v>
      </c>
      <c r="Q19" s="540" t="str">
        <f>"Nb actes ouvrant droit à la PSO ("&amp;C34&amp;")"</f>
        <v>Nb actes ouvrant droit à la PSO (Heures facturées)</v>
      </c>
      <c r="R19"/>
      <c r="S19"/>
      <c r="T19"/>
      <c r="U19"/>
      <c r="V19"/>
      <c r="W19" s="136"/>
      <c r="X19" s="136"/>
    </row>
    <row r="20" spans="1:256" s="75" customFormat="1" ht="76.349999999999994" customHeight="1" x14ac:dyDescent="0.25">
      <c r="A20" s="520"/>
      <c r="B20" s="520"/>
      <c r="C20" s="520"/>
      <c r="D20" s="137" t="s">
        <v>100</v>
      </c>
      <c r="E20" s="104" t="s">
        <v>101</v>
      </c>
      <c r="F20" s="505"/>
      <c r="G20" s="505"/>
      <c r="H20" s="505"/>
      <c r="I20" s="505"/>
      <c r="J20" s="505"/>
      <c r="K20" s="503"/>
      <c r="L20" s="546"/>
      <c r="M20" s="505"/>
      <c r="N20" s="505"/>
      <c r="O20" s="503"/>
      <c r="P20" s="503"/>
      <c r="Q20" s="503"/>
      <c r="R20"/>
      <c r="S20"/>
      <c r="T20"/>
      <c r="U20"/>
      <c r="V20"/>
      <c r="W20" s="64"/>
      <c r="X20" s="64"/>
    </row>
    <row r="21" spans="1:256" s="75" customFormat="1" ht="18" customHeight="1" x14ac:dyDescent="0.2">
      <c r="A21" s="541" t="s">
        <v>179</v>
      </c>
      <c r="B21" s="541"/>
      <c r="C21" s="138" t="s">
        <v>89</v>
      </c>
      <c r="D21" s="74"/>
      <c r="E21" s="78"/>
      <c r="F21" s="79">
        <f t="shared" ref="F21:F32" si="13">D21+(E21/60)</f>
        <v>0</v>
      </c>
      <c r="G21" s="74"/>
      <c r="H21" s="74"/>
      <c r="I21" s="534">
        <f t="shared" ref="I21:I32" si="14">F21*G21*H21</f>
        <v>0</v>
      </c>
      <c r="J21" s="534"/>
      <c r="K21" s="140"/>
      <c r="L21" s="141"/>
      <c r="M21" s="542"/>
      <c r="N21" s="139">
        <f>SUMIF($G$7:$G$14,$A$21,T$7:T$14)+I21</f>
        <v>0</v>
      </c>
      <c r="O21" s="139">
        <f>MIN(I21,IF(K21="",0,K21))+SUMIF($G$7:$G$14,A$21,Q$7:Q$14)</f>
        <v>0</v>
      </c>
      <c r="P21" s="139">
        <f>MIN(I21,IF(L21="",0,L21))+SUMIF($G$7:$G$14,A$21,Q$7:Q$14)</f>
        <v>0</v>
      </c>
      <c r="Q21" s="139">
        <f t="shared" ref="Q21:Q35" si="15">IF($C$34="Heures facturées",P21,O21)</f>
        <v>0</v>
      </c>
      <c r="R21" s="535" t="str">
        <f t="shared" ref="R21:R32" si="16">IF(OR(K21&gt;I21,L21&gt;I21),"ERREUR : NB D'HEURES REALISEES OU FACTUREES &gt; CAPACITE THEORIQUE DDCS","")</f>
        <v/>
      </c>
      <c r="S21" s="535"/>
      <c r="T21" s="535"/>
      <c r="U21" s="535"/>
      <c r="V21" s="535"/>
      <c r="W21" s="535"/>
      <c r="X21" s="535"/>
      <c r="Y21" s="535" t="str">
        <f t="shared" ref="Y21:Y32" si="17">IF(OR(K21&gt;I21,L21&gt;I21),"ERREUR : NB D'HEURES REALISEES OU FACTUREES &gt; CAPACITE THEORIQUE DDCS","")</f>
        <v/>
      </c>
      <c r="Z21" s="535"/>
      <c r="AA21" s="535"/>
      <c r="AB21" s="535"/>
      <c r="AC21" s="535"/>
      <c r="AD21" s="535"/>
      <c r="AE21" s="535"/>
    </row>
    <row r="22" spans="1:256" s="75" customFormat="1" ht="18" customHeight="1" x14ac:dyDescent="0.2">
      <c r="A22" s="541"/>
      <c r="B22" s="541"/>
      <c r="C22" s="142" t="s">
        <v>90</v>
      </c>
      <c r="D22" s="74"/>
      <c r="E22" s="78"/>
      <c r="F22" s="79">
        <f t="shared" si="13"/>
        <v>0</v>
      </c>
      <c r="G22" s="74"/>
      <c r="H22" s="74"/>
      <c r="I22" s="534">
        <f t="shared" si="14"/>
        <v>0</v>
      </c>
      <c r="J22" s="534"/>
      <c r="K22" s="140"/>
      <c r="L22" s="141"/>
      <c r="M22" s="542">
        <f>SUMIF($G$7:$G$14,$A$21,T$7:T$14)+H22</f>
        <v>0</v>
      </c>
      <c r="N22" s="139">
        <f>SUMIF($G$7:$G$14,$A$21,U$7:U$14)+I22</f>
        <v>0</v>
      </c>
      <c r="O22" s="139">
        <f>MIN(I22,IF(K22="",0,K22))+SUMIF($G$7:$G$14,A$21,R$7:R$14)</f>
        <v>0</v>
      </c>
      <c r="P22" s="139">
        <f>MIN(I22,IF(L22="",0,L22))+SUMIF($G$7:$G$14,A$21,R$7:R$14)</f>
        <v>0</v>
      </c>
      <c r="Q22" s="139">
        <f t="shared" si="15"/>
        <v>0</v>
      </c>
      <c r="R22" s="535" t="str">
        <f t="shared" si="16"/>
        <v/>
      </c>
      <c r="S22" s="535"/>
      <c r="T22" s="535"/>
      <c r="U22" s="535"/>
      <c r="V22" s="535"/>
      <c r="W22" s="535"/>
      <c r="X22" s="535"/>
      <c r="Y22" s="535" t="str">
        <f t="shared" si="17"/>
        <v/>
      </c>
      <c r="Z22" s="535"/>
      <c r="AA22" s="535"/>
      <c r="AB22" s="535"/>
      <c r="AC22" s="535"/>
      <c r="AD22" s="535"/>
      <c r="AE22" s="535"/>
    </row>
    <row r="23" spans="1:256" s="75" customFormat="1" ht="18" customHeight="1" x14ac:dyDescent="0.2">
      <c r="A23" s="541"/>
      <c r="B23" s="541"/>
      <c r="C23" s="143" t="s">
        <v>104</v>
      </c>
      <c r="D23" s="74"/>
      <c r="E23" s="78"/>
      <c r="F23" s="79">
        <f t="shared" si="13"/>
        <v>0</v>
      </c>
      <c r="G23" s="74"/>
      <c r="H23" s="74"/>
      <c r="I23" s="534">
        <f t="shared" si="14"/>
        <v>0</v>
      </c>
      <c r="J23" s="534"/>
      <c r="K23" s="140"/>
      <c r="L23" s="141"/>
      <c r="M23" s="542">
        <f>SUMIF($G$7:$G$14,$A$21,U$7:U$14)+H23</f>
        <v>0</v>
      </c>
      <c r="N23" s="139">
        <f>SUMIF($G$7:$G$14,$A$21,V$7:V$14)+I23</f>
        <v>0</v>
      </c>
      <c r="O23" s="139">
        <f>MIN(I23,IF(K23="",0,K23))+SUMIF($G$7:$G$14,A$21,S$7:S$14)</f>
        <v>0</v>
      </c>
      <c r="P23" s="139">
        <f>MIN(I23,IF(L23="",0,L23))+SUMIF($G$7:$G$14,A$21,S$7:S$14)</f>
        <v>0</v>
      </c>
      <c r="Q23" s="139">
        <f t="shared" si="15"/>
        <v>0</v>
      </c>
      <c r="R23" s="535" t="str">
        <f t="shared" si="16"/>
        <v/>
      </c>
      <c r="S23" s="535"/>
      <c r="T23" s="535"/>
      <c r="U23" s="535"/>
      <c r="V23" s="535"/>
      <c r="W23" s="535"/>
      <c r="X23" s="535"/>
      <c r="Y23" s="535" t="str">
        <f t="shared" si="17"/>
        <v/>
      </c>
      <c r="Z23" s="535"/>
      <c r="AA23" s="535"/>
      <c r="AB23" s="535"/>
      <c r="AC23" s="535"/>
      <c r="AD23" s="535"/>
      <c r="AE23" s="535"/>
    </row>
    <row r="24" spans="1:256" s="75" customFormat="1" ht="18" customHeight="1" x14ac:dyDescent="0.2">
      <c r="A24" s="543" t="s">
        <v>180</v>
      </c>
      <c r="B24" s="543"/>
      <c r="C24" s="144" t="s">
        <v>89</v>
      </c>
      <c r="D24" s="74"/>
      <c r="E24" s="78"/>
      <c r="F24" s="145">
        <f t="shared" si="13"/>
        <v>0</v>
      </c>
      <c r="G24" s="74"/>
      <c r="H24" s="74"/>
      <c r="I24" s="538">
        <f t="shared" si="14"/>
        <v>0</v>
      </c>
      <c r="J24" s="538"/>
      <c r="K24" s="140"/>
      <c r="L24" s="141"/>
      <c r="M24" s="542">
        <f>SUMIF($G$7:$G$14,$A$24,S$7:S$14)+H24</f>
        <v>0</v>
      </c>
      <c r="N24" s="146">
        <f>SUMIF($G$7:$G$14,$A$24,T$7:T$14)+I24</f>
        <v>0</v>
      </c>
      <c r="O24" s="146">
        <f>MIN(I24,IF(K24="",0,K24))+SUMIF($G$7:$G$14,A$24,Q$7:Q$14)</f>
        <v>0</v>
      </c>
      <c r="P24" s="146">
        <f>MIN(I24,IF(L24="",0,L24))+SUMIF($G$7:$G$14,A$24,Q$7:Q$14)</f>
        <v>0</v>
      </c>
      <c r="Q24" s="146">
        <f t="shared" si="15"/>
        <v>0</v>
      </c>
      <c r="R24" s="535" t="str">
        <f t="shared" si="16"/>
        <v/>
      </c>
      <c r="S24" s="535"/>
      <c r="T24" s="535"/>
      <c r="U24" s="535"/>
      <c r="V24" s="535"/>
      <c r="W24" s="535"/>
      <c r="X24" s="535"/>
      <c r="Y24" s="535" t="str">
        <f t="shared" si="17"/>
        <v/>
      </c>
      <c r="Z24" s="535"/>
      <c r="AA24" s="535"/>
      <c r="AB24" s="535"/>
      <c r="AC24" s="535"/>
      <c r="AD24" s="535"/>
      <c r="AE24" s="535"/>
    </row>
    <row r="25" spans="1:256" s="75" customFormat="1" ht="18" customHeight="1" x14ac:dyDescent="0.2">
      <c r="A25" s="543"/>
      <c r="B25" s="543"/>
      <c r="C25" s="147" t="s">
        <v>90</v>
      </c>
      <c r="D25" s="74"/>
      <c r="E25" s="78"/>
      <c r="F25" s="145">
        <f t="shared" si="13"/>
        <v>0</v>
      </c>
      <c r="G25" s="74"/>
      <c r="H25" s="74"/>
      <c r="I25" s="538">
        <f t="shared" si="14"/>
        <v>0</v>
      </c>
      <c r="J25" s="538"/>
      <c r="K25" s="140"/>
      <c r="L25" s="141"/>
      <c r="M25" s="542">
        <f>SUMIF($G$7:$G$14,$A$24,T$7:T$14)+H25</f>
        <v>0</v>
      </c>
      <c r="N25" s="146">
        <f>SUMIF($G$7:$G$14,$A$24,U$7:U$14)+I25</f>
        <v>0</v>
      </c>
      <c r="O25" s="146">
        <f>MIN(I25,IF(K25="",0,K25))+SUMIF($G$7:$G$14,A$24,R$7:R$14)</f>
        <v>0</v>
      </c>
      <c r="P25" s="146">
        <f>MIN(I25,IF(L25="",0,L25))+SUMIF($G$7:$G$14,A$24,R$7:R$14)</f>
        <v>0</v>
      </c>
      <c r="Q25" s="146">
        <f t="shared" si="15"/>
        <v>0</v>
      </c>
      <c r="R25" s="535" t="str">
        <f t="shared" si="16"/>
        <v/>
      </c>
      <c r="S25" s="535"/>
      <c r="T25" s="535"/>
      <c r="U25" s="535"/>
      <c r="V25" s="535"/>
      <c r="W25" s="535"/>
      <c r="X25" s="535"/>
      <c r="Y25" s="535" t="str">
        <f t="shared" si="17"/>
        <v/>
      </c>
      <c r="Z25" s="535"/>
      <c r="AA25" s="535"/>
      <c r="AB25" s="535"/>
      <c r="AC25" s="535"/>
      <c r="AD25" s="535"/>
      <c r="AE25" s="535"/>
    </row>
    <row r="26" spans="1:256" s="75" customFormat="1" ht="18" customHeight="1" x14ac:dyDescent="0.2">
      <c r="A26" s="543"/>
      <c r="B26" s="543"/>
      <c r="C26" s="148" t="s">
        <v>104</v>
      </c>
      <c r="D26" s="74"/>
      <c r="E26" s="78"/>
      <c r="F26" s="145">
        <f t="shared" si="13"/>
        <v>0</v>
      </c>
      <c r="G26" s="74"/>
      <c r="H26" s="74"/>
      <c r="I26" s="538">
        <f t="shared" si="14"/>
        <v>0</v>
      </c>
      <c r="J26" s="538"/>
      <c r="K26" s="140"/>
      <c r="L26" s="141"/>
      <c r="M26" s="542">
        <f>SUMIF($G$7:$G$14,$A$24,U$7:U$14)+H26</f>
        <v>0</v>
      </c>
      <c r="N26" s="146">
        <f>SUMIF($G$7:$G$14,$A$24,V$7:V$14)+I26</f>
        <v>0</v>
      </c>
      <c r="O26" s="146">
        <f>MIN(I26,IF(K26="",0,K26))+SUMIF($G$7:$G$14,A$24,S$7:S$14)</f>
        <v>0</v>
      </c>
      <c r="P26" s="146">
        <f>MIN(I26,IF(L26="",0,L26))+SUMIF($G$7:$G$14,A$24,S$7:S$14)</f>
        <v>0</v>
      </c>
      <c r="Q26" s="146">
        <f t="shared" si="15"/>
        <v>0</v>
      </c>
      <c r="R26" s="535" t="str">
        <f t="shared" si="16"/>
        <v/>
      </c>
      <c r="S26" s="535"/>
      <c r="T26" s="535"/>
      <c r="U26" s="535"/>
      <c r="V26" s="535"/>
      <c r="W26" s="535"/>
      <c r="X26" s="535"/>
      <c r="Y26" s="535" t="str">
        <f t="shared" si="17"/>
        <v/>
      </c>
      <c r="Z26" s="535"/>
      <c r="AA26" s="535"/>
      <c r="AB26" s="535"/>
      <c r="AC26" s="535"/>
      <c r="AD26" s="535"/>
      <c r="AE26" s="535"/>
    </row>
    <row r="27" spans="1:256" s="75" customFormat="1" ht="18" customHeight="1" x14ac:dyDescent="0.2">
      <c r="A27" s="541" t="s">
        <v>181</v>
      </c>
      <c r="B27" s="541"/>
      <c r="C27" s="138" t="s">
        <v>89</v>
      </c>
      <c r="D27" s="74"/>
      <c r="E27" s="78"/>
      <c r="F27" s="79">
        <f t="shared" si="13"/>
        <v>0</v>
      </c>
      <c r="G27" s="74"/>
      <c r="H27" s="74"/>
      <c r="I27" s="534">
        <f t="shared" si="14"/>
        <v>0</v>
      </c>
      <c r="J27" s="534"/>
      <c r="K27" s="140"/>
      <c r="L27" s="141"/>
      <c r="M27" s="542">
        <f>SUMIF($G$7:$G$14,$A$27,S$7:S$14)+H27</f>
        <v>0</v>
      </c>
      <c r="N27" s="139">
        <f>SUMIF($G$7:$G$14,$A$27,T$7:T$14)+I27</f>
        <v>0</v>
      </c>
      <c r="O27" s="139">
        <f>MIN(I27,IF(K27="",0,K27))+SUMIF($G$7:$G$14,A$27,Q$7:Q$14)</f>
        <v>0</v>
      </c>
      <c r="P27" s="139">
        <f>MIN(I27,IF(L27="",0,L27))+SUMIF($G$7:$G$14,A$27,Q$7:Q$14)</f>
        <v>0</v>
      </c>
      <c r="Q27" s="139">
        <f t="shared" si="15"/>
        <v>0</v>
      </c>
      <c r="R27" s="535" t="str">
        <f t="shared" si="16"/>
        <v/>
      </c>
      <c r="S27" s="535"/>
      <c r="T27" s="535"/>
      <c r="U27" s="535"/>
      <c r="V27" s="535"/>
      <c r="W27" s="535"/>
      <c r="X27" s="535"/>
      <c r="Y27" s="535" t="str">
        <f t="shared" si="17"/>
        <v/>
      </c>
      <c r="Z27" s="535"/>
      <c r="AA27" s="535"/>
      <c r="AB27" s="535"/>
      <c r="AC27" s="535"/>
      <c r="AD27" s="535"/>
      <c r="AE27" s="535"/>
    </row>
    <row r="28" spans="1:256" s="75" customFormat="1" ht="18" customHeight="1" x14ac:dyDescent="0.2">
      <c r="A28" s="541"/>
      <c r="B28" s="541"/>
      <c r="C28" s="142" t="s">
        <v>90</v>
      </c>
      <c r="D28" s="74"/>
      <c r="E28" s="78"/>
      <c r="F28" s="79">
        <f t="shared" si="13"/>
        <v>0</v>
      </c>
      <c r="G28" s="74"/>
      <c r="H28" s="74"/>
      <c r="I28" s="534">
        <f t="shared" si="14"/>
        <v>0</v>
      </c>
      <c r="J28" s="534"/>
      <c r="K28" s="140"/>
      <c r="L28" s="141"/>
      <c r="M28" s="542">
        <f>SUMIF($G$7:$G$14,$A$27,T$7:T$14)+H28</f>
        <v>0</v>
      </c>
      <c r="N28" s="139">
        <f>SUMIF($G$7:$G$14,$A$27,U$7:U$14)+I28</f>
        <v>0</v>
      </c>
      <c r="O28" s="139">
        <f>MIN(I28,IF(K28="",0,K28))+SUMIF($G$7:$G$14,A$27,R$7:R$14)</f>
        <v>0</v>
      </c>
      <c r="P28" s="139">
        <f>MIN(I28,IF(L28="",0,L28))+SUMIF($G$7:$G$14,A$27,R$7:R$14)</f>
        <v>0</v>
      </c>
      <c r="Q28" s="139">
        <f t="shared" si="15"/>
        <v>0</v>
      </c>
      <c r="R28" s="535" t="str">
        <f t="shared" si="16"/>
        <v/>
      </c>
      <c r="S28" s="535"/>
      <c r="T28" s="535"/>
      <c r="U28" s="535"/>
      <c r="V28" s="535"/>
      <c r="W28" s="535"/>
      <c r="X28" s="535"/>
      <c r="Y28" s="535" t="str">
        <f t="shared" si="17"/>
        <v/>
      </c>
      <c r="Z28" s="535"/>
      <c r="AA28" s="535"/>
      <c r="AB28" s="535"/>
      <c r="AC28" s="535"/>
      <c r="AD28" s="535"/>
      <c r="AE28" s="535"/>
    </row>
    <row r="29" spans="1:256" s="75" customFormat="1" ht="18" customHeight="1" x14ac:dyDescent="0.2">
      <c r="A29" s="541"/>
      <c r="B29" s="541"/>
      <c r="C29" s="143" t="s">
        <v>104</v>
      </c>
      <c r="D29" s="74"/>
      <c r="E29" s="78"/>
      <c r="F29" s="79">
        <f t="shared" si="13"/>
        <v>0</v>
      </c>
      <c r="G29" s="74"/>
      <c r="H29" s="74"/>
      <c r="I29" s="534">
        <f t="shared" si="14"/>
        <v>0</v>
      </c>
      <c r="J29" s="534"/>
      <c r="K29" s="140"/>
      <c r="L29" s="141"/>
      <c r="M29" s="542">
        <f>SUMIF($G$7:$G$14,$A$27,U$7:U$14)+H29</f>
        <v>0</v>
      </c>
      <c r="N29" s="139">
        <f>SUMIF($G$7:$G$14,$A$27,V$7:V$14)+I29</f>
        <v>0</v>
      </c>
      <c r="O29" s="139">
        <f>MIN(I29,IF(K29="",0,K29))+SUMIF($G$7:$G$14,A$27,S$7:S$14)</f>
        <v>0</v>
      </c>
      <c r="P29" s="139">
        <f>MIN(I29,IF(L29="",0,L29))+SUMIF($G$7:$G$14,A$27,S$7:S$14)</f>
        <v>0</v>
      </c>
      <c r="Q29" s="139">
        <f t="shared" si="15"/>
        <v>0</v>
      </c>
      <c r="R29" s="535" t="str">
        <f t="shared" si="16"/>
        <v/>
      </c>
      <c r="S29" s="535"/>
      <c r="T29" s="535"/>
      <c r="U29" s="535"/>
      <c r="V29" s="535"/>
      <c r="W29" s="535"/>
      <c r="X29" s="535"/>
      <c r="Y29" s="535" t="str">
        <f t="shared" si="17"/>
        <v/>
      </c>
      <c r="Z29" s="535"/>
      <c r="AA29" s="535"/>
      <c r="AB29" s="535"/>
      <c r="AC29" s="535"/>
      <c r="AD29" s="535"/>
      <c r="AE29" s="535"/>
    </row>
    <row r="30" spans="1:256" s="75" customFormat="1" ht="18" customHeight="1" x14ac:dyDescent="0.2">
      <c r="A30" s="543" t="s">
        <v>182</v>
      </c>
      <c r="B30" s="543"/>
      <c r="C30" s="144" t="s">
        <v>89</v>
      </c>
      <c r="D30" s="74"/>
      <c r="E30" s="78"/>
      <c r="F30" s="145">
        <f t="shared" si="13"/>
        <v>0</v>
      </c>
      <c r="G30" s="74"/>
      <c r="H30" s="74"/>
      <c r="I30" s="538">
        <f t="shared" si="14"/>
        <v>0</v>
      </c>
      <c r="J30" s="538"/>
      <c r="K30" s="140"/>
      <c r="L30" s="141"/>
      <c r="M30" s="542">
        <f>SUMIF($G$7:$G$14,$A$30,S$7:S$14)+H30</f>
        <v>0</v>
      </c>
      <c r="N30" s="146">
        <f>SUMIF($G$7:$G$14,$A$30,T$7:T$14)+I30</f>
        <v>0</v>
      </c>
      <c r="O30" s="146">
        <f>MIN(I30,IF(K30="",0,K30))+SUMIF($G$7:$G$14,A$30,Q$7:Q$14)</f>
        <v>0</v>
      </c>
      <c r="P30" s="146">
        <f>MIN(I30,IF(L30="",0,L30))+SUMIF($G$7:$G$14,A$30,Q$7:Q$14)</f>
        <v>0</v>
      </c>
      <c r="Q30" s="146">
        <f t="shared" si="15"/>
        <v>0</v>
      </c>
      <c r="R30" s="535" t="str">
        <f t="shared" si="16"/>
        <v/>
      </c>
      <c r="S30" s="535"/>
      <c r="T30" s="535"/>
      <c r="U30" s="535"/>
      <c r="V30" s="535"/>
      <c r="W30" s="535"/>
      <c r="X30" s="535"/>
      <c r="Y30" s="535" t="str">
        <f t="shared" si="17"/>
        <v/>
      </c>
      <c r="Z30" s="535"/>
      <c r="AA30" s="535"/>
      <c r="AB30" s="535"/>
      <c r="AC30" s="535"/>
      <c r="AD30" s="535"/>
      <c r="AE30" s="535"/>
    </row>
    <row r="31" spans="1:256" s="75" customFormat="1" ht="18" customHeight="1" x14ac:dyDescent="0.2">
      <c r="A31" s="543"/>
      <c r="B31" s="543"/>
      <c r="C31" s="147" t="s">
        <v>90</v>
      </c>
      <c r="D31" s="74"/>
      <c r="E31" s="78"/>
      <c r="F31" s="145">
        <f t="shared" si="13"/>
        <v>0</v>
      </c>
      <c r="G31" s="74"/>
      <c r="H31" s="74"/>
      <c r="I31" s="538">
        <f t="shared" si="14"/>
        <v>0</v>
      </c>
      <c r="J31" s="538"/>
      <c r="K31" s="140"/>
      <c r="L31" s="141"/>
      <c r="M31" s="542">
        <f>SUMIF($G$7:$G$14,$A$30,T$7:T$14)+H31</f>
        <v>0</v>
      </c>
      <c r="N31" s="146">
        <f>SUMIF($G$7:$G$14,$A$30,U$7:U$14)+I31</f>
        <v>0</v>
      </c>
      <c r="O31" s="146">
        <f>MIN(I31,IF(K31="",0,K31))+SUMIF($G$7:$G$14,A$30,R$7:R$14)</f>
        <v>0</v>
      </c>
      <c r="P31" s="146">
        <f>MIN(I31,IF(L31="",0,L31))+SUMIF($G$7:$G$14,A$30,R$7:R$14)</f>
        <v>0</v>
      </c>
      <c r="Q31" s="146">
        <f t="shared" si="15"/>
        <v>0</v>
      </c>
      <c r="R31" s="535" t="str">
        <f t="shared" si="16"/>
        <v/>
      </c>
      <c r="S31" s="535"/>
      <c r="T31" s="535"/>
      <c r="U31" s="535"/>
      <c r="V31" s="535"/>
      <c r="W31" s="535"/>
      <c r="X31" s="535"/>
      <c r="Y31" s="535" t="str">
        <f t="shared" si="17"/>
        <v/>
      </c>
      <c r="Z31" s="535"/>
      <c r="AA31" s="535"/>
      <c r="AB31" s="535"/>
      <c r="AC31" s="535"/>
      <c r="AD31" s="535"/>
      <c r="AE31" s="535"/>
    </row>
    <row r="32" spans="1:256" s="75" customFormat="1" ht="18" customHeight="1" x14ac:dyDescent="0.2">
      <c r="A32" s="543"/>
      <c r="B32" s="543"/>
      <c r="C32" s="148" t="s">
        <v>104</v>
      </c>
      <c r="D32" s="74"/>
      <c r="E32" s="78"/>
      <c r="F32" s="145">
        <f t="shared" si="13"/>
        <v>0</v>
      </c>
      <c r="G32" s="74"/>
      <c r="H32" s="149"/>
      <c r="I32" s="539">
        <f t="shared" si="14"/>
        <v>0</v>
      </c>
      <c r="J32" s="539"/>
      <c r="K32" s="150"/>
      <c r="L32" s="141"/>
      <c r="M32" s="542">
        <f>SUMIF($G$7:$G$14,$A$30,U$7:U$14)+H32</f>
        <v>0</v>
      </c>
      <c r="N32" s="146">
        <f>SUMIF($G$7:$G$14,$A$30,V$7:V$14)+I32</f>
        <v>0</v>
      </c>
      <c r="O32" s="146">
        <f>MIN(I32,IF(K32="",0,K32))+SUMIF($G$7:$G$14,A$30,S$7:S$14)</f>
        <v>0</v>
      </c>
      <c r="P32" s="146">
        <f>MIN(I32,IF(L32="",0,L32))+SUMIF($G$7:$G$14,A$30,S$7:S$14)</f>
        <v>0</v>
      </c>
      <c r="Q32" s="146">
        <f t="shared" si="15"/>
        <v>0</v>
      </c>
      <c r="R32" s="535" t="str">
        <f t="shared" si="16"/>
        <v/>
      </c>
      <c r="S32" s="535"/>
      <c r="T32" s="535"/>
      <c r="U32" s="535"/>
      <c r="V32" s="535"/>
      <c r="W32" s="535"/>
      <c r="X32" s="535"/>
      <c r="Y32" s="535" t="str">
        <f t="shared" si="17"/>
        <v/>
      </c>
      <c r="Z32" s="535"/>
      <c r="AA32" s="535"/>
      <c r="AB32" s="535"/>
      <c r="AC32" s="535"/>
      <c r="AD32" s="535"/>
      <c r="AE32" s="535"/>
    </row>
    <row r="33" spans="1:256" s="75" customFormat="1" ht="18" customHeight="1" x14ac:dyDescent="0.25">
      <c r="A33" s="86"/>
      <c r="B33" s="86"/>
      <c r="C33" s="151"/>
      <c r="D33" s="69"/>
      <c r="E33" s="69"/>
      <c r="F33" s="152"/>
      <c r="G33" s="153" t="s">
        <v>169</v>
      </c>
      <c r="H33" s="154" t="s">
        <v>89</v>
      </c>
      <c r="I33" s="534">
        <f>I21+I24+I27+I30</f>
        <v>0</v>
      </c>
      <c r="J33" s="534"/>
      <c r="K33" s="155">
        <f>O33-Q15</f>
        <v>0</v>
      </c>
      <c r="L33" s="156">
        <f>P33-Q15</f>
        <v>0</v>
      </c>
      <c r="M33" s="82">
        <f>H21+H24+H27+H30</f>
        <v>0</v>
      </c>
      <c r="N33" s="82">
        <f t="shared" ref="N33:P35" si="18">N21+N24+N27+N30</f>
        <v>0</v>
      </c>
      <c r="O33" s="82">
        <f t="shared" si="18"/>
        <v>0</v>
      </c>
      <c r="P33" s="82">
        <f t="shared" si="18"/>
        <v>0</v>
      </c>
      <c r="Q33" s="157">
        <f t="shared" si="15"/>
        <v>0</v>
      </c>
      <c r="R33" s="535"/>
      <c r="S33" s="535"/>
      <c r="T33" s="535"/>
      <c r="U33" s="535"/>
      <c r="V33" s="535"/>
      <c r="W33" s="535"/>
      <c r="X33" s="535"/>
      <c r="Y33" s="535"/>
      <c r="Z33" s="535"/>
      <c r="AA33" s="535"/>
      <c r="AB33" s="535"/>
      <c r="AC33" s="535"/>
      <c r="AD33" s="535"/>
      <c r="AE33" s="535"/>
    </row>
    <row r="34" spans="1:256" s="75" customFormat="1" ht="18" customHeight="1" x14ac:dyDescent="0.2">
      <c r="A34" s="512" t="s">
        <v>183</v>
      </c>
      <c r="B34" s="512"/>
      <c r="C34" s="531" t="str">
        <f>'CR p3 Choix option + Activité E'!C6</f>
        <v>Heures facturées</v>
      </c>
      <c r="D34" s="537" t="str">
        <f>IF('CR p3 Choix option + Activité E'!A5="A compléter obligatoirement","==&gt; Compléter l'option p3","")</f>
        <v/>
      </c>
      <c r="E34" s="537"/>
      <c r="F34" s="537"/>
      <c r="G34" s="537"/>
      <c r="H34" s="154" t="s">
        <v>90</v>
      </c>
      <c r="I34" s="534">
        <f>I22+I25+I28+I31</f>
        <v>0</v>
      </c>
      <c r="J34" s="534"/>
      <c r="K34" s="155">
        <f>O34-R15</f>
        <v>0</v>
      </c>
      <c r="L34" s="156">
        <f>P34-R15</f>
        <v>0</v>
      </c>
      <c r="M34" s="82">
        <f>H22+H25+H28+H31</f>
        <v>0</v>
      </c>
      <c r="N34" s="82">
        <f t="shared" si="18"/>
        <v>0</v>
      </c>
      <c r="O34" s="82">
        <f t="shared" si="18"/>
        <v>0</v>
      </c>
      <c r="P34" s="82">
        <f t="shared" si="18"/>
        <v>0</v>
      </c>
      <c r="Q34" s="157">
        <f t="shared" si="15"/>
        <v>0</v>
      </c>
      <c r="R34" s="535"/>
      <c r="S34" s="535"/>
      <c r="T34" s="535"/>
      <c r="U34" s="535"/>
      <c r="V34" s="535"/>
      <c r="W34" s="535"/>
      <c r="X34" s="535"/>
      <c r="Y34" s="535"/>
      <c r="Z34" s="535"/>
      <c r="AA34" s="535"/>
      <c r="AB34" s="535"/>
      <c r="AC34" s="535"/>
      <c r="AD34" s="535"/>
      <c r="AE34" s="535"/>
    </row>
    <row r="35" spans="1:256" s="75" customFormat="1" ht="18" customHeight="1" x14ac:dyDescent="0.2">
      <c r="A35" s="512"/>
      <c r="B35" s="512"/>
      <c r="C35" s="531"/>
      <c r="D35" s="537"/>
      <c r="E35" s="537"/>
      <c r="F35" s="537"/>
      <c r="G35" s="537"/>
      <c r="H35" s="154" t="s">
        <v>104</v>
      </c>
      <c r="I35" s="534">
        <f>I23+I26+I29+I32</f>
        <v>0</v>
      </c>
      <c r="J35" s="534"/>
      <c r="K35" s="155">
        <f>O35-S15</f>
        <v>0</v>
      </c>
      <c r="L35" s="156">
        <f>P35-S15</f>
        <v>0</v>
      </c>
      <c r="M35" s="82">
        <f>H23+H26+H29+H32</f>
        <v>0</v>
      </c>
      <c r="N35" s="82">
        <f t="shared" si="18"/>
        <v>0</v>
      </c>
      <c r="O35" s="82">
        <f t="shared" si="18"/>
        <v>0</v>
      </c>
      <c r="P35" s="82">
        <f t="shared" si="18"/>
        <v>0</v>
      </c>
      <c r="Q35" s="155">
        <f t="shared" si="15"/>
        <v>0</v>
      </c>
      <c r="R35" s="535"/>
      <c r="S35" s="535"/>
      <c r="T35" s="535"/>
      <c r="U35" s="535"/>
      <c r="V35" s="535"/>
      <c r="W35" s="535"/>
      <c r="X35" s="535"/>
      <c r="Y35" s="535"/>
      <c r="Z35" s="535"/>
      <c r="AA35" s="535"/>
      <c r="AB35" s="535"/>
      <c r="AC35" s="535"/>
      <c r="AD35" s="535"/>
      <c r="AE35" s="535"/>
    </row>
    <row r="36" spans="1:256" ht="15" x14ac:dyDescent="0.25">
      <c r="H36" s="158" t="s">
        <v>117</v>
      </c>
      <c r="I36" s="534">
        <f>SUM(I33:I35)</f>
        <v>0</v>
      </c>
      <c r="J36" s="534"/>
      <c r="K36" s="155">
        <f>SUM(K33:K35)</f>
        <v>0</v>
      </c>
      <c r="L36" s="156">
        <f>SUM(L33:L35)</f>
        <v>0</v>
      </c>
      <c r="M36" s="159">
        <f>MAX(H21:H23)+MAX(H24:H26)+MAX(H27:H29)+MAX(H30:H32)</f>
        <v>0</v>
      </c>
      <c r="N36" s="160">
        <f>SUM(N33:N35)</f>
        <v>0</v>
      </c>
      <c r="O36" s="98">
        <f>SUM(O33:O35)</f>
        <v>0</v>
      </c>
      <c r="P36" s="98">
        <f>SUM(P33:P35)</f>
        <v>0</v>
      </c>
      <c r="Q36" s="161">
        <f>SUM(Q33:Q35)</f>
        <v>0</v>
      </c>
      <c r="R36" s="535"/>
      <c r="S36" s="535"/>
      <c r="T36" s="535"/>
      <c r="U36" s="535"/>
      <c r="V36" s="535"/>
      <c r="W36" s="535"/>
      <c r="X36" s="535"/>
      <c r="Y36" s="535"/>
      <c r="Z36" s="535"/>
      <c r="AA36" s="535"/>
      <c r="AB36" s="535"/>
      <c r="AC36" s="535"/>
      <c r="AD36" s="535"/>
      <c r="AE36" s="535"/>
    </row>
    <row r="37" spans="1:256" ht="15.75" x14ac:dyDescent="0.2">
      <c r="K37" s="536" t="str">
        <f>IF(OR(SUM(K21:K32)&gt;I36,SUM(L21:L32)&gt;I36),"Nbre d'heures écrêté en lien avec la capacité théorique","")</f>
        <v/>
      </c>
      <c r="L37" s="536"/>
      <c r="M37" s="536"/>
      <c r="N37" s="536"/>
      <c r="O37" s="536"/>
      <c r="P37" s="536"/>
      <c r="R37"/>
      <c r="S37" s="162" t="s">
        <v>184</v>
      </c>
      <c r="T37" s="113"/>
      <c r="U37" s="113"/>
      <c r="V37" s="113"/>
    </row>
    <row r="41" spans="1:256" ht="60" customHeight="1" x14ac:dyDescent="0.2">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row>
    <row r="42" spans="1:256" ht="76.349999999999994" customHeight="1" x14ac:dyDescent="0.2">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row>
    <row r="43" spans="1:256" ht="18" customHeight="1" x14ac:dyDescent="0.2">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row>
    <row r="45" spans="1:256" ht="18" hidden="1" customHeight="1" x14ac:dyDescent="0.2">
      <c r="A45"/>
      <c r="B45"/>
      <c r="C45"/>
      <c r="D45"/>
      <c r="E45" s="52">
        <v>10</v>
      </c>
      <c r="F45" s="52" t="s">
        <v>181</v>
      </c>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row>
    <row r="46" spans="1:256" ht="18" hidden="1" customHeight="1" x14ac:dyDescent="0.2">
      <c r="A46"/>
      <c r="B46"/>
      <c r="C46"/>
      <c r="D46"/>
      <c r="E46" s="52">
        <v>11</v>
      </c>
      <c r="F46" s="52" t="s">
        <v>181</v>
      </c>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row>
    <row r="47" spans="1:256" ht="18" hidden="1" customHeight="1" x14ac:dyDescent="0.2">
      <c r="A47"/>
      <c r="B47"/>
      <c r="C47"/>
      <c r="D47"/>
      <c r="E47" s="52">
        <v>12</v>
      </c>
      <c r="F47" s="52" t="s">
        <v>182</v>
      </c>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row>
    <row r="48" spans="1:256" ht="18" hidden="1" customHeight="1" x14ac:dyDescent="0.2">
      <c r="A48"/>
      <c r="B48"/>
      <c r="C48"/>
      <c r="D48"/>
      <c r="E48" s="52">
        <v>1</v>
      </c>
      <c r="F48" s="52" t="s">
        <v>182</v>
      </c>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row>
    <row r="49" spans="1:256" ht="18" hidden="1" customHeight="1" x14ac:dyDescent="0.2">
      <c r="A49"/>
      <c r="B49"/>
      <c r="C49"/>
      <c r="D49"/>
      <c r="E49" s="52">
        <v>2</v>
      </c>
      <c r="F49" s="52" t="s">
        <v>179</v>
      </c>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row>
    <row r="50" spans="1:256" ht="18" hidden="1" customHeight="1" x14ac:dyDescent="0.2">
      <c r="A50"/>
      <c r="B50"/>
      <c r="C50"/>
      <c r="D50"/>
      <c r="E50" s="52">
        <v>3</v>
      </c>
      <c r="F50" s="52" t="s">
        <v>179</v>
      </c>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row>
    <row r="51" spans="1:256" ht="18" hidden="1" customHeight="1" x14ac:dyDescent="0.2">
      <c r="A51"/>
      <c r="B51"/>
      <c r="C51"/>
      <c r="D51"/>
      <c r="E51" s="52">
        <v>4</v>
      </c>
      <c r="F51" s="52" t="s">
        <v>180</v>
      </c>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row>
    <row r="52" spans="1:256" ht="18" hidden="1" customHeight="1" x14ac:dyDescent="0.2">
      <c r="A52"/>
      <c r="B52"/>
      <c r="C52"/>
      <c r="D52"/>
      <c r="E52" s="52">
        <v>5</v>
      </c>
      <c r="F52" s="52" t="s">
        <v>180</v>
      </c>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row>
    <row r="62" spans="1:256" ht="18" customHeight="1" x14ac:dyDescent="0.2"/>
    <row r="63" spans="1:256" ht="15.75" customHeight="1" x14ac:dyDescent="0.2"/>
  </sheetData>
  <sheetProtection password="C60F" sheet="1"/>
  <mergeCells count="97">
    <mergeCell ref="A1:O1"/>
    <mergeCell ref="A2:O2"/>
    <mergeCell ref="A4:C6"/>
    <mergeCell ref="D4:E4"/>
    <mergeCell ref="F4:F6"/>
    <mergeCell ref="G4:G6"/>
    <mergeCell ref="Q4:S4"/>
    <mergeCell ref="T4:V4"/>
    <mergeCell ref="K4:M4"/>
    <mergeCell ref="N4:P4"/>
    <mergeCell ref="O5:O6"/>
    <mergeCell ref="P5:P6"/>
    <mergeCell ref="W4:Y4"/>
    <mergeCell ref="D5:E5"/>
    <mergeCell ref="K5:K6"/>
    <mergeCell ref="L5:L6"/>
    <mergeCell ref="M5:M6"/>
    <mergeCell ref="N5:N6"/>
    <mergeCell ref="Y5:Y6"/>
    <mergeCell ref="X5:X6"/>
    <mergeCell ref="H4:H6"/>
    <mergeCell ref="I4:J5"/>
    <mergeCell ref="A7:C7"/>
    <mergeCell ref="A8:C8"/>
    <mergeCell ref="A9:C9"/>
    <mergeCell ref="U5:U6"/>
    <mergeCell ref="V5:V6"/>
    <mergeCell ref="W5:W6"/>
    <mergeCell ref="Q5:Q6"/>
    <mergeCell ref="R5:R6"/>
    <mergeCell ref="S5:S6"/>
    <mergeCell ref="T5:T6"/>
    <mergeCell ref="A14:C14"/>
    <mergeCell ref="N15:P15"/>
    <mergeCell ref="A16:J17"/>
    <mergeCell ref="Q16:S16"/>
    <mergeCell ref="N17:S17"/>
    <mergeCell ref="A10:C10"/>
    <mergeCell ref="A11:C11"/>
    <mergeCell ref="A12:C12"/>
    <mergeCell ref="A13:C13"/>
    <mergeCell ref="D18:L18"/>
    <mergeCell ref="M18:Q18"/>
    <mergeCell ref="A19:C20"/>
    <mergeCell ref="D19:E19"/>
    <mergeCell ref="F19:F20"/>
    <mergeCell ref="G19:G20"/>
    <mergeCell ref="H19:H20"/>
    <mergeCell ref="I19:J20"/>
    <mergeCell ref="K19:K20"/>
    <mergeCell ref="L19:L20"/>
    <mergeCell ref="A21:B23"/>
    <mergeCell ref="I21:J21"/>
    <mergeCell ref="M21:M32"/>
    <mergeCell ref="A24:B26"/>
    <mergeCell ref="I24:J24"/>
    <mergeCell ref="A27:B29"/>
    <mergeCell ref="I27:J27"/>
    <mergeCell ref="A30:B32"/>
    <mergeCell ref="I30:J30"/>
    <mergeCell ref="R21:AE21"/>
    <mergeCell ref="I22:J22"/>
    <mergeCell ref="R22:AE22"/>
    <mergeCell ref="I23:J23"/>
    <mergeCell ref="R23:AE23"/>
    <mergeCell ref="Q19:Q20"/>
    <mergeCell ref="M19:M20"/>
    <mergeCell ref="N19:N20"/>
    <mergeCell ref="O19:O20"/>
    <mergeCell ref="P19:P20"/>
    <mergeCell ref="R27:AE27"/>
    <mergeCell ref="I28:J28"/>
    <mergeCell ref="R28:AE28"/>
    <mergeCell ref="I29:J29"/>
    <mergeCell ref="R29:AE29"/>
    <mergeCell ref="R24:AE24"/>
    <mergeCell ref="I25:J25"/>
    <mergeCell ref="R25:AE25"/>
    <mergeCell ref="I26:J26"/>
    <mergeCell ref="R26:AE26"/>
    <mergeCell ref="I35:J35"/>
    <mergeCell ref="R35:AE35"/>
    <mergeCell ref="R30:AE30"/>
    <mergeCell ref="I31:J31"/>
    <mergeCell ref="R31:AE31"/>
    <mergeCell ref="I32:J32"/>
    <mergeCell ref="R32:AE32"/>
    <mergeCell ref="I36:J36"/>
    <mergeCell ref="R36:AE36"/>
    <mergeCell ref="K37:P37"/>
    <mergeCell ref="I33:J33"/>
    <mergeCell ref="R33:AE33"/>
    <mergeCell ref="A34:B35"/>
    <mergeCell ref="C34:C35"/>
    <mergeCell ref="D34:G35"/>
    <mergeCell ref="I34:J34"/>
    <mergeCell ref="R34:AE34"/>
  </mergeCells>
  <phoneticPr fontId="80" type="noConversion"/>
  <dataValidations count="5">
    <dataValidation operator="equal" allowBlank="1" showInputMessage="1" showErrorMessage="1" promptTitle="NB :" prompt="A modifier page 3." sqref="A3 C34">
      <formula1>0</formula1>
      <formula2>0</formula2>
    </dataValidation>
    <dataValidation operator="equal" allowBlank="1" showInputMessage="1" showErrorMessage="1" promptTitle="NB :" prompt="Rentrer les dates au format jj/mm/aa" sqref="D7:E14">
      <formula1>0</formula1>
      <formula2>0</formula2>
    </dataValidation>
    <dataValidation type="list" operator="equal" allowBlank="1" showErrorMessage="1" sqref="I7:J14">
      <formula1>"X,"</formula1>
      <formula2>0</formula2>
    </dataValidation>
    <dataValidation operator="equal" allowBlank="1" showInputMessage="1" showErrorMessage="1" promptTitle="NB :" prompt="Les séjours ne sont pris en compte que si leur durée est supérieure à celle des accueils traditionnels." sqref="M19:M32">
      <formula1>0</formula1>
      <formula2>0</formula2>
    </dataValidation>
    <dataValidation operator="equal" allowBlank="1" showInputMessage="1" showErrorMessage="1" promptTitle="NB :" prompt="Les séjours ne sont pas pris en compte." sqref="M33:M36">
      <formula1>0</formula1>
      <formula2>0</formula2>
    </dataValidation>
  </dataValidations>
  <printOptions horizontalCentered="1"/>
  <pageMargins left="0.39374999999999999" right="0.39374999999999999" top="0.39374999999999999" bottom="0.51180555555555551" header="0.51180555555555551" footer="0.51180555555555551"/>
  <pageSetup paperSize="9" firstPageNumber="0" orientation="landscape"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38"/>
    <pageSetUpPr fitToPage="1"/>
  </sheetPr>
  <dimension ref="A1:IV56"/>
  <sheetViews>
    <sheetView zoomScale="90" zoomScaleNormal="90" workbookViewId="0">
      <selection activeCell="A28" sqref="A28:B30"/>
    </sheetView>
  </sheetViews>
  <sheetFormatPr baseColWidth="10" defaultColWidth="11.7109375" defaultRowHeight="14.25" x14ac:dyDescent="0.2"/>
  <cols>
    <col min="1" max="2" width="15.42578125" style="50" customWidth="1"/>
    <col min="3" max="3" width="11.5703125" style="50" customWidth="1"/>
    <col min="4" max="4" width="15" style="50" customWidth="1"/>
    <col min="5" max="5" width="15.5703125" style="50" customWidth="1"/>
    <col min="6" max="6" width="15.42578125" style="50" customWidth="1"/>
    <col min="7" max="7" width="16.28515625" style="50" customWidth="1"/>
    <col min="8" max="8" width="25" style="50" customWidth="1"/>
    <col min="9" max="10" width="13.85546875" style="50" customWidth="1"/>
    <col min="11" max="19" width="15" style="50" customWidth="1"/>
    <col min="20" max="25" width="0" style="50" hidden="1" customWidth="1"/>
    <col min="26" max="16384" width="11.7109375" style="50"/>
  </cols>
  <sheetData>
    <row r="1" spans="1:28" ht="43.15" customHeight="1" x14ac:dyDescent="0.2">
      <c r="A1" s="510" t="s">
        <v>151</v>
      </c>
      <c r="B1" s="510"/>
      <c r="C1" s="510"/>
      <c r="D1" s="510"/>
      <c r="E1" s="510"/>
      <c r="F1" s="510"/>
      <c r="G1" s="510"/>
      <c r="H1" s="510"/>
      <c r="I1" s="510"/>
      <c r="J1" s="510"/>
      <c r="K1" s="510"/>
      <c r="L1" s="510"/>
      <c r="M1" s="510"/>
      <c r="N1" s="510"/>
      <c r="O1" s="510"/>
      <c r="P1" s="51"/>
      <c r="Q1" s="55" t="s">
        <v>76</v>
      </c>
      <c r="R1" s="56" t="s">
        <v>77</v>
      </c>
      <c r="S1" s="57">
        <f>'CR p1 identification'!F7</f>
        <v>0</v>
      </c>
      <c r="T1" s="51"/>
      <c r="U1" s="51"/>
      <c r="V1" s="51"/>
      <c r="W1" s="114"/>
      <c r="X1" s="114"/>
      <c r="Y1" s="114"/>
    </row>
    <row r="2" spans="1:28" ht="43.15" customHeight="1" x14ac:dyDescent="0.2">
      <c r="A2" s="511" t="s">
        <v>185</v>
      </c>
      <c r="B2" s="511"/>
      <c r="C2" s="511"/>
      <c r="D2" s="511"/>
      <c r="E2" s="511"/>
      <c r="F2" s="511"/>
      <c r="G2" s="511"/>
      <c r="H2" s="511"/>
      <c r="I2" s="511"/>
      <c r="J2" s="511"/>
      <c r="K2" s="511"/>
      <c r="L2" s="511"/>
      <c r="M2" s="511"/>
      <c r="N2" s="511"/>
      <c r="O2" s="511"/>
      <c r="P2" s="115"/>
      <c r="Q2" s="59">
        <f>'CR p1 identification'!E4</f>
        <v>2016</v>
      </c>
      <c r="R2" s="60" t="s">
        <v>78</v>
      </c>
      <c r="S2" s="57">
        <f>'CR p1 identification'!D7</f>
        <v>0</v>
      </c>
      <c r="T2" s="51"/>
      <c r="U2" s="51"/>
      <c r="V2" s="51"/>
      <c r="W2" s="114"/>
      <c r="X2" s="114"/>
      <c r="Y2" s="114"/>
    </row>
    <row r="3" spans="1:28" s="51" customFormat="1" ht="30.95" customHeight="1" x14ac:dyDescent="0.2">
      <c r="A3" s="116" t="str">
        <f>IF(OR('CR p3 Choix option + Activité E'!A5="A compléter obligatoirement",'CR p3 Choix option + Activité E'!A5=""),"ATTENTION : Vous devez obligatoirement compléter la page 3 de cet imprimé en indiquant l'option de facturation retenue dans votre convention avec la Caf","")</f>
        <v/>
      </c>
    </row>
    <row r="4" spans="1:28" ht="76.349999999999994" customHeight="1" x14ac:dyDescent="0.2">
      <c r="A4" s="557" t="s">
        <v>186</v>
      </c>
      <c r="B4" s="557"/>
      <c r="C4" s="557"/>
      <c r="D4" s="553" t="s">
        <v>154</v>
      </c>
      <c r="E4" s="553"/>
      <c r="F4" s="558" t="s">
        <v>155</v>
      </c>
      <c r="G4" s="500" t="s">
        <v>156</v>
      </c>
      <c r="H4" s="554" t="s">
        <v>157</v>
      </c>
      <c r="I4" s="555" t="s">
        <v>158</v>
      </c>
      <c r="J4" s="555"/>
      <c r="K4" s="552" t="s">
        <v>159</v>
      </c>
      <c r="L4" s="552"/>
      <c r="M4" s="552"/>
      <c r="N4" s="552" t="s">
        <v>160</v>
      </c>
      <c r="O4" s="552"/>
      <c r="P4" s="552"/>
      <c r="Q4" s="556" t="s">
        <v>161</v>
      </c>
      <c r="R4" s="556"/>
      <c r="S4" s="556"/>
      <c r="T4" s="552" t="s">
        <v>113</v>
      </c>
      <c r="U4" s="552"/>
      <c r="V4" s="552"/>
      <c r="W4" s="552" t="s">
        <v>162</v>
      </c>
      <c r="X4" s="552"/>
      <c r="Y4" s="552"/>
      <c r="Z4" s="102"/>
      <c r="AA4" s="102"/>
      <c r="AB4" s="102"/>
    </row>
    <row r="5" spans="1:28" ht="103.5" customHeight="1" x14ac:dyDescent="0.2">
      <c r="A5" s="557"/>
      <c r="B5" s="557"/>
      <c r="C5" s="557"/>
      <c r="D5" s="553" t="s">
        <v>163</v>
      </c>
      <c r="E5" s="553"/>
      <c r="F5" s="558"/>
      <c r="G5" s="500"/>
      <c r="H5" s="554"/>
      <c r="I5" s="555"/>
      <c r="J5" s="555"/>
      <c r="K5" s="551" t="s">
        <v>89</v>
      </c>
      <c r="L5" s="551" t="s">
        <v>90</v>
      </c>
      <c r="M5" s="551" t="s">
        <v>104</v>
      </c>
      <c r="N5" s="551" t="s">
        <v>89</v>
      </c>
      <c r="O5" s="551" t="s">
        <v>90</v>
      </c>
      <c r="P5" s="551" t="s">
        <v>104</v>
      </c>
      <c r="Q5" s="551" t="s">
        <v>89</v>
      </c>
      <c r="R5" s="551" t="s">
        <v>90</v>
      </c>
      <c r="S5" s="551" t="s">
        <v>104</v>
      </c>
      <c r="T5" s="551" t="s">
        <v>89</v>
      </c>
      <c r="U5" s="551" t="s">
        <v>90</v>
      </c>
      <c r="V5" s="551" t="s">
        <v>104</v>
      </c>
      <c r="W5" s="551" t="s">
        <v>89</v>
      </c>
      <c r="X5" s="551" t="s">
        <v>90</v>
      </c>
      <c r="Y5" s="551" t="s">
        <v>104</v>
      </c>
      <c r="Z5" s="102"/>
      <c r="AA5" s="102"/>
      <c r="AB5" s="102"/>
    </row>
    <row r="6" spans="1:28" ht="18" customHeight="1" x14ac:dyDescent="0.2">
      <c r="A6" s="557"/>
      <c r="B6" s="557"/>
      <c r="C6" s="557"/>
      <c r="D6" s="119" t="s">
        <v>164</v>
      </c>
      <c r="E6" s="118" t="s">
        <v>165</v>
      </c>
      <c r="F6" s="558"/>
      <c r="G6" s="500"/>
      <c r="H6" s="554"/>
      <c r="I6" s="117" t="s">
        <v>62</v>
      </c>
      <c r="J6" s="117" t="s">
        <v>64</v>
      </c>
      <c r="K6" s="551"/>
      <c r="L6" s="551"/>
      <c r="M6" s="551"/>
      <c r="N6" s="551"/>
      <c r="O6" s="551"/>
      <c r="P6" s="551"/>
      <c r="Q6" s="551"/>
      <c r="R6" s="551"/>
      <c r="S6" s="551"/>
      <c r="T6" s="551"/>
      <c r="U6" s="551"/>
      <c r="V6" s="551"/>
      <c r="W6" s="551"/>
      <c r="X6" s="551"/>
      <c r="Y6" s="551"/>
      <c r="Z6" s="102"/>
      <c r="AA6" s="102"/>
      <c r="AB6" s="102"/>
    </row>
    <row r="7" spans="1:28" ht="18" customHeight="1" x14ac:dyDescent="0.2">
      <c r="A7" s="547"/>
      <c r="B7" s="547"/>
      <c r="C7" s="547"/>
      <c r="D7" s="120"/>
      <c r="E7" s="120"/>
      <c r="F7" s="121">
        <f t="shared" ref="F7:F21" si="0">IF(IF(OR(D7="",E7=""),0,E7-D7+1)&gt;6,"Séjour trop long",IF(OR(D7="",E7="",G7="Hors période"),0,E7-D7+1))</f>
        <v>0</v>
      </c>
      <c r="G7" s="122" t="str">
        <f t="shared" ref="G7:G21" si="1">IF(ISERROR(IF(D7="","",VLOOKUP(MONTH(D7),$E$52:$F$55,2,0))),"Hors période",IF(D7="","",VLOOKUP(MONTH(D7),$E$52:$F$55,2,0)))</f>
        <v/>
      </c>
      <c r="H7" s="163"/>
      <c r="I7" s="164"/>
      <c r="J7" s="124"/>
      <c r="K7" s="124"/>
      <c r="L7" s="124"/>
      <c r="M7" s="165"/>
      <c r="N7" s="165"/>
      <c r="O7" s="165"/>
      <c r="P7" s="165"/>
      <c r="Q7" s="126">
        <f t="shared" ref="Q7:Q21" si="2">IF($F7="Séjour trop long",0,MIN(N7*$F7*10,T7))</f>
        <v>0</v>
      </c>
      <c r="R7" s="126">
        <f t="shared" ref="R7:R21" si="3">IF($F7="Séjour trop long",0,O7*$F7*10)</f>
        <v>0</v>
      </c>
      <c r="S7" s="126">
        <f t="shared" ref="S7:S21" si="4">IF($F7="Séjour trop long",0,P7*$F7*10)</f>
        <v>0</v>
      </c>
      <c r="T7" s="126">
        <f t="shared" ref="T7:T21" si="5">IF($F7="Séjour trop long",0,K7*$F7*10)</f>
        <v>0</v>
      </c>
      <c r="U7" s="126">
        <f t="shared" ref="U7:U21" si="6">IF($F7="Séjour trop long",0,L7*$F7*10)</f>
        <v>0</v>
      </c>
      <c r="V7" s="126">
        <f t="shared" ref="V7:V21" si="7">IF($F7="Séjour trop long",0,M7*$F7*10)</f>
        <v>0</v>
      </c>
      <c r="W7" s="126">
        <f t="shared" ref="W7:W21" si="8">IF(N7&lt;&gt;0,$F7,0)</f>
        <v>0</v>
      </c>
      <c r="X7" s="126">
        <f t="shared" ref="X7:X21" si="9">IF(O7&lt;&gt;0,$F7,0)</f>
        <v>0</v>
      </c>
      <c r="Y7" s="126">
        <f t="shared" ref="Y7:Y21" si="10">IF(P7&lt;&gt;0,$F7,0)</f>
        <v>0</v>
      </c>
      <c r="Z7" s="127" t="str">
        <f t="shared" ref="Z7:Z21" si="11">IF(N7&gt;K7,"ERREUR : NB ENFANTS PRESENTS &gt; NB ENFANTS DECLARES","")</f>
        <v/>
      </c>
      <c r="AA7" s="102"/>
      <c r="AB7" s="102"/>
    </row>
    <row r="8" spans="1:28" ht="18" customHeight="1" x14ac:dyDescent="0.2">
      <c r="A8" s="547"/>
      <c r="B8" s="547"/>
      <c r="C8" s="547"/>
      <c r="D8" s="120"/>
      <c r="E8" s="120"/>
      <c r="F8" s="121">
        <f t="shared" si="0"/>
        <v>0</v>
      </c>
      <c r="G8" s="122" t="str">
        <f t="shared" si="1"/>
        <v/>
      </c>
      <c r="H8" s="163"/>
      <c r="I8" s="164"/>
      <c r="J8" s="164"/>
      <c r="K8" s="124"/>
      <c r="L8" s="124"/>
      <c r="M8" s="165"/>
      <c r="N8" s="165"/>
      <c r="O8" s="165"/>
      <c r="P8" s="165"/>
      <c r="Q8" s="126">
        <f t="shared" si="2"/>
        <v>0</v>
      </c>
      <c r="R8" s="126">
        <f t="shared" si="3"/>
        <v>0</v>
      </c>
      <c r="S8" s="126">
        <f t="shared" si="4"/>
        <v>0</v>
      </c>
      <c r="T8" s="126">
        <f t="shared" si="5"/>
        <v>0</v>
      </c>
      <c r="U8" s="126">
        <f t="shared" si="6"/>
        <v>0</v>
      </c>
      <c r="V8" s="126">
        <f t="shared" si="7"/>
        <v>0</v>
      </c>
      <c r="W8" s="126">
        <f t="shared" si="8"/>
        <v>0</v>
      </c>
      <c r="X8" s="126">
        <f t="shared" si="9"/>
        <v>0</v>
      </c>
      <c r="Y8" s="126">
        <f t="shared" si="10"/>
        <v>0</v>
      </c>
      <c r="Z8" s="127" t="str">
        <f t="shared" si="11"/>
        <v/>
      </c>
      <c r="AA8" s="102"/>
      <c r="AB8" s="102"/>
    </row>
    <row r="9" spans="1:28" ht="18" customHeight="1" x14ac:dyDescent="0.2">
      <c r="A9" s="547"/>
      <c r="B9" s="547"/>
      <c r="C9" s="547"/>
      <c r="D9" s="120"/>
      <c r="E9" s="120"/>
      <c r="F9" s="121">
        <f t="shared" si="0"/>
        <v>0</v>
      </c>
      <c r="G9" s="122" t="str">
        <f t="shared" si="1"/>
        <v/>
      </c>
      <c r="H9" s="163"/>
      <c r="I9" s="164"/>
      <c r="J9" s="164"/>
      <c r="K9" s="124"/>
      <c r="L9" s="124"/>
      <c r="M9" s="165"/>
      <c r="N9" s="165"/>
      <c r="O9" s="165"/>
      <c r="P9" s="165"/>
      <c r="Q9" s="126">
        <f t="shared" si="2"/>
        <v>0</v>
      </c>
      <c r="R9" s="126">
        <f t="shared" si="3"/>
        <v>0</v>
      </c>
      <c r="S9" s="126">
        <f t="shared" si="4"/>
        <v>0</v>
      </c>
      <c r="T9" s="126">
        <f t="shared" si="5"/>
        <v>0</v>
      </c>
      <c r="U9" s="126">
        <f t="shared" si="6"/>
        <v>0</v>
      </c>
      <c r="V9" s="126">
        <f t="shared" si="7"/>
        <v>0</v>
      </c>
      <c r="W9" s="126">
        <f t="shared" si="8"/>
        <v>0</v>
      </c>
      <c r="X9" s="126">
        <f t="shared" si="9"/>
        <v>0</v>
      </c>
      <c r="Y9" s="126">
        <f t="shared" si="10"/>
        <v>0</v>
      </c>
      <c r="Z9" s="127" t="str">
        <f t="shared" si="11"/>
        <v/>
      </c>
      <c r="AA9" s="102"/>
      <c r="AB9" s="102"/>
    </row>
    <row r="10" spans="1:28" ht="18" customHeight="1" x14ac:dyDescent="0.2">
      <c r="A10" s="547"/>
      <c r="B10" s="547"/>
      <c r="C10" s="547"/>
      <c r="D10" s="120"/>
      <c r="E10" s="120"/>
      <c r="F10" s="121">
        <f t="shared" si="0"/>
        <v>0</v>
      </c>
      <c r="G10" s="122" t="str">
        <f t="shared" si="1"/>
        <v/>
      </c>
      <c r="H10" s="163"/>
      <c r="I10" s="164"/>
      <c r="J10" s="164"/>
      <c r="K10" s="124"/>
      <c r="L10" s="124"/>
      <c r="M10" s="165"/>
      <c r="N10" s="165"/>
      <c r="O10" s="165"/>
      <c r="P10" s="165"/>
      <c r="Q10" s="126">
        <f t="shared" si="2"/>
        <v>0</v>
      </c>
      <c r="R10" s="126">
        <f t="shared" si="3"/>
        <v>0</v>
      </c>
      <c r="S10" s="126">
        <f t="shared" si="4"/>
        <v>0</v>
      </c>
      <c r="T10" s="126">
        <f t="shared" si="5"/>
        <v>0</v>
      </c>
      <c r="U10" s="126">
        <f t="shared" si="6"/>
        <v>0</v>
      </c>
      <c r="V10" s="126">
        <f t="shared" si="7"/>
        <v>0</v>
      </c>
      <c r="W10" s="126">
        <f t="shared" si="8"/>
        <v>0</v>
      </c>
      <c r="X10" s="126">
        <f t="shared" si="9"/>
        <v>0</v>
      </c>
      <c r="Y10" s="126">
        <f t="shared" si="10"/>
        <v>0</v>
      </c>
      <c r="Z10" s="127" t="str">
        <f t="shared" si="11"/>
        <v/>
      </c>
      <c r="AA10" s="102"/>
      <c r="AB10" s="102"/>
    </row>
    <row r="11" spans="1:28" ht="18" customHeight="1" x14ac:dyDescent="0.2">
      <c r="A11" s="547"/>
      <c r="B11" s="547"/>
      <c r="C11" s="547"/>
      <c r="D11" s="120"/>
      <c r="E11" s="120"/>
      <c r="F11" s="121">
        <f t="shared" si="0"/>
        <v>0</v>
      </c>
      <c r="G11" s="122" t="str">
        <f t="shared" si="1"/>
        <v/>
      </c>
      <c r="H11" s="163"/>
      <c r="I11" s="164"/>
      <c r="J11" s="164"/>
      <c r="K11" s="124"/>
      <c r="L11" s="124"/>
      <c r="M11" s="165"/>
      <c r="N11" s="165"/>
      <c r="O11" s="165"/>
      <c r="P11" s="165"/>
      <c r="Q11" s="126">
        <f t="shared" si="2"/>
        <v>0</v>
      </c>
      <c r="R11" s="126">
        <f t="shared" si="3"/>
        <v>0</v>
      </c>
      <c r="S11" s="126">
        <f t="shared" si="4"/>
        <v>0</v>
      </c>
      <c r="T11" s="126">
        <f t="shared" si="5"/>
        <v>0</v>
      </c>
      <c r="U11" s="126">
        <f t="shared" si="6"/>
        <v>0</v>
      </c>
      <c r="V11" s="126">
        <f t="shared" si="7"/>
        <v>0</v>
      </c>
      <c r="W11" s="126">
        <f t="shared" si="8"/>
        <v>0</v>
      </c>
      <c r="X11" s="126">
        <f t="shared" si="9"/>
        <v>0</v>
      </c>
      <c r="Y11" s="126">
        <f t="shared" si="10"/>
        <v>0</v>
      </c>
      <c r="Z11" s="127" t="str">
        <f t="shared" si="11"/>
        <v/>
      </c>
      <c r="AA11" s="102"/>
      <c r="AB11" s="102"/>
    </row>
    <row r="12" spans="1:28" ht="18" customHeight="1" x14ac:dyDescent="0.2">
      <c r="A12" s="547"/>
      <c r="B12" s="547"/>
      <c r="C12" s="547"/>
      <c r="D12" s="120"/>
      <c r="E12" s="120"/>
      <c r="F12" s="121">
        <f t="shared" si="0"/>
        <v>0</v>
      </c>
      <c r="G12" s="122" t="str">
        <f t="shared" si="1"/>
        <v/>
      </c>
      <c r="H12" s="163"/>
      <c r="I12" s="164"/>
      <c r="J12" s="164"/>
      <c r="K12" s="124"/>
      <c r="L12" s="124"/>
      <c r="M12" s="165"/>
      <c r="N12" s="165"/>
      <c r="O12" s="165"/>
      <c r="P12" s="165"/>
      <c r="Q12" s="126">
        <f t="shared" si="2"/>
        <v>0</v>
      </c>
      <c r="R12" s="126">
        <f t="shared" si="3"/>
        <v>0</v>
      </c>
      <c r="S12" s="126">
        <f t="shared" si="4"/>
        <v>0</v>
      </c>
      <c r="T12" s="126">
        <f t="shared" si="5"/>
        <v>0</v>
      </c>
      <c r="U12" s="126">
        <f t="shared" si="6"/>
        <v>0</v>
      </c>
      <c r="V12" s="126">
        <f t="shared" si="7"/>
        <v>0</v>
      </c>
      <c r="W12" s="126">
        <f t="shared" si="8"/>
        <v>0</v>
      </c>
      <c r="X12" s="126">
        <f t="shared" si="9"/>
        <v>0</v>
      </c>
      <c r="Y12" s="126">
        <f t="shared" si="10"/>
        <v>0</v>
      </c>
      <c r="Z12" s="127" t="str">
        <f t="shared" si="11"/>
        <v/>
      </c>
      <c r="AA12" s="102"/>
      <c r="AB12" s="102"/>
    </row>
    <row r="13" spans="1:28" ht="18" customHeight="1" x14ac:dyDescent="0.2">
      <c r="A13" s="547"/>
      <c r="B13" s="547"/>
      <c r="C13" s="547"/>
      <c r="D13" s="120"/>
      <c r="E13" s="120"/>
      <c r="F13" s="121">
        <f t="shared" si="0"/>
        <v>0</v>
      </c>
      <c r="G13" s="122" t="str">
        <f t="shared" si="1"/>
        <v/>
      </c>
      <c r="H13" s="163"/>
      <c r="I13" s="164"/>
      <c r="J13" s="164"/>
      <c r="K13" s="124"/>
      <c r="L13" s="124"/>
      <c r="M13" s="165"/>
      <c r="N13" s="165"/>
      <c r="O13" s="165"/>
      <c r="P13" s="165"/>
      <c r="Q13" s="126">
        <f t="shared" si="2"/>
        <v>0</v>
      </c>
      <c r="R13" s="126">
        <f t="shared" si="3"/>
        <v>0</v>
      </c>
      <c r="S13" s="126">
        <f t="shared" si="4"/>
        <v>0</v>
      </c>
      <c r="T13" s="126">
        <f t="shared" si="5"/>
        <v>0</v>
      </c>
      <c r="U13" s="126">
        <f t="shared" si="6"/>
        <v>0</v>
      </c>
      <c r="V13" s="126">
        <f t="shared" si="7"/>
        <v>0</v>
      </c>
      <c r="W13" s="126">
        <f t="shared" si="8"/>
        <v>0</v>
      </c>
      <c r="X13" s="126">
        <f t="shared" si="9"/>
        <v>0</v>
      </c>
      <c r="Y13" s="126">
        <f t="shared" si="10"/>
        <v>0</v>
      </c>
      <c r="Z13" s="127" t="str">
        <f t="shared" si="11"/>
        <v/>
      </c>
      <c r="AA13" s="102"/>
      <c r="AB13" s="102"/>
    </row>
    <row r="14" spans="1:28" ht="18" customHeight="1" x14ac:dyDescent="0.2">
      <c r="A14" s="547"/>
      <c r="B14" s="547"/>
      <c r="C14" s="547"/>
      <c r="D14" s="120"/>
      <c r="E14" s="120"/>
      <c r="F14" s="121">
        <f t="shared" si="0"/>
        <v>0</v>
      </c>
      <c r="G14" s="122" t="str">
        <f t="shared" si="1"/>
        <v/>
      </c>
      <c r="H14" s="163"/>
      <c r="I14" s="164"/>
      <c r="J14" s="164"/>
      <c r="K14" s="124"/>
      <c r="L14" s="124"/>
      <c r="M14" s="165"/>
      <c r="N14" s="165"/>
      <c r="O14" s="165"/>
      <c r="P14" s="165"/>
      <c r="Q14" s="126">
        <f t="shared" si="2"/>
        <v>0</v>
      </c>
      <c r="R14" s="126">
        <f t="shared" si="3"/>
        <v>0</v>
      </c>
      <c r="S14" s="126">
        <f t="shared" si="4"/>
        <v>0</v>
      </c>
      <c r="T14" s="126">
        <f t="shared" si="5"/>
        <v>0</v>
      </c>
      <c r="U14" s="126">
        <f t="shared" si="6"/>
        <v>0</v>
      </c>
      <c r="V14" s="126">
        <f t="shared" si="7"/>
        <v>0</v>
      </c>
      <c r="W14" s="126">
        <f t="shared" si="8"/>
        <v>0</v>
      </c>
      <c r="X14" s="126">
        <f t="shared" si="9"/>
        <v>0</v>
      </c>
      <c r="Y14" s="126">
        <f t="shared" si="10"/>
        <v>0</v>
      </c>
      <c r="Z14" s="127" t="str">
        <f t="shared" si="11"/>
        <v/>
      </c>
      <c r="AA14" s="102"/>
      <c r="AB14" s="102"/>
    </row>
    <row r="15" spans="1:28" ht="18" customHeight="1" x14ac:dyDescent="0.2">
      <c r="A15" s="547"/>
      <c r="B15" s="547"/>
      <c r="C15" s="547"/>
      <c r="D15" s="120"/>
      <c r="E15" s="120"/>
      <c r="F15" s="121">
        <f t="shared" si="0"/>
        <v>0</v>
      </c>
      <c r="G15" s="122" t="str">
        <f t="shared" si="1"/>
        <v/>
      </c>
      <c r="H15" s="163"/>
      <c r="I15" s="164"/>
      <c r="J15" s="164"/>
      <c r="K15" s="124"/>
      <c r="L15" s="124"/>
      <c r="M15" s="165"/>
      <c r="N15" s="165"/>
      <c r="O15" s="165"/>
      <c r="P15" s="165"/>
      <c r="Q15" s="126">
        <f t="shared" si="2"/>
        <v>0</v>
      </c>
      <c r="R15" s="126">
        <f t="shared" si="3"/>
        <v>0</v>
      </c>
      <c r="S15" s="126">
        <f t="shared" si="4"/>
        <v>0</v>
      </c>
      <c r="T15" s="126">
        <f t="shared" si="5"/>
        <v>0</v>
      </c>
      <c r="U15" s="126">
        <f t="shared" si="6"/>
        <v>0</v>
      </c>
      <c r="V15" s="126">
        <f t="shared" si="7"/>
        <v>0</v>
      </c>
      <c r="W15" s="126">
        <f t="shared" si="8"/>
        <v>0</v>
      </c>
      <c r="X15" s="126">
        <f t="shared" si="9"/>
        <v>0</v>
      </c>
      <c r="Y15" s="126">
        <f t="shared" si="10"/>
        <v>0</v>
      </c>
      <c r="Z15" s="127" t="str">
        <f t="shared" si="11"/>
        <v/>
      </c>
      <c r="AA15" s="102"/>
      <c r="AB15" s="102"/>
    </row>
    <row r="16" spans="1:28" ht="18" customHeight="1" x14ac:dyDescent="0.2">
      <c r="A16" s="547"/>
      <c r="B16" s="547"/>
      <c r="C16" s="547"/>
      <c r="D16" s="120"/>
      <c r="E16" s="120"/>
      <c r="F16" s="121">
        <f t="shared" si="0"/>
        <v>0</v>
      </c>
      <c r="G16" s="122" t="str">
        <f t="shared" si="1"/>
        <v/>
      </c>
      <c r="H16" s="163"/>
      <c r="I16" s="164"/>
      <c r="J16" s="164"/>
      <c r="K16" s="124"/>
      <c r="L16" s="124"/>
      <c r="M16" s="165"/>
      <c r="N16" s="165"/>
      <c r="O16" s="165"/>
      <c r="P16" s="165"/>
      <c r="Q16" s="126">
        <f t="shared" si="2"/>
        <v>0</v>
      </c>
      <c r="R16" s="126">
        <f t="shared" si="3"/>
        <v>0</v>
      </c>
      <c r="S16" s="126">
        <f t="shared" si="4"/>
        <v>0</v>
      </c>
      <c r="T16" s="126">
        <f t="shared" si="5"/>
        <v>0</v>
      </c>
      <c r="U16" s="126">
        <f t="shared" si="6"/>
        <v>0</v>
      </c>
      <c r="V16" s="126">
        <f t="shared" si="7"/>
        <v>0</v>
      </c>
      <c r="W16" s="126">
        <f t="shared" si="8"/>
        <v>0</v>
      </c>
      <c r="X16" s="126">
        <f t="shared" si="9"/>
        <v>0</v>
      </c>
      <c r="Y16" s="126">
        <f t="shared" si="10"/>
        <v>0</v>
      </c>
      <c r="Z16" s="127" t="str">
        <f t="shared" si="11"/>
        <v/>
      </c>
      <c r="AA16" s="102"/>
      <c r="AB16" s="102"/>
    </row>
    <row r="17" spans="1:256" ht="18" customHeight="1" x14ac:dyDescent="0.2">
      <c r="A17" s="547"/>
      <c r="B17" s="547"/>
      <c r="C17" s="547"/>
      <c r="D17" s="120"/>
      <c r="E17" s="120"/>
      <c r="F17" s="121">
        <f t="shared" si="0"/>
        <v>0</v>
      </c>
      <c r="G17" s="122" t="str">
        <f t="shared" si="1"/>
        <v/>
      </c>
      <c r="H17" s="163"/>
      <c r="I17" s="164"/>
      <c r="J17" s="164"/>
      <c r="K17" s="124"/>
      <c r="L17" s="124"/>
      <c r="M17" s="165"/>
      <c r="N17" s="165"/>
      <c r="O17" s="165"/>
      <c r="P17" s="165"/>
      <c r="Q17" s="126">
        <f t="shared" si="2"/>
        <v>0</v>
      </c>
      <c r="R17" s="126">
        <f t="shared" si="3"/>
        <v>0</v>
      </c>
      <c r="S17" s="126">
        <f t="shared" si="4"/>
        <v>0</v>
      </c>
      <c r="T17" s="126">
        <f t="shared" si="5"/>
        <v>0</v>
      </c>
      <c r="U17" s="126">
        <f t="shared" si="6"/>
        <v>0</v>
      </c>
      <c r="V17" s="126">
        <f t="shared" si="7"/>
        <v>0</v>
      </c>
      <c r="W17" s="126">
        <f t="shared" si="8"/>
        <v>0</v>
      </c>
      <c r="X17" s="126">
        <f t="shared" si="9"/>
        <v>0</v>
      </c>
      <c r="Y17" s="126">
        <f t="shared" si="10"/>
        <v>0</v>
      </c>
      <c r="Z17" s="127" t="str">
        <f t="shared" si="11"/>
        <v/>
      </c>
      <c r="AA17" s="102"/>
      <c r="AB17" s="102"/>
    </row>
    <row r="18" spans="1:256" ht="18" customHeight="1" x14ac:dyDescent="0.2">
      <c r="A18" s="547"/>
      <c r="B18" s="547"/>
      <c r="C18" s="547"/>
      <c r="D18" s="120"/>
      <c r="E18" s="120"/>
      <c r="F18" s="121">
        <f t="shared" si="0"/>
        <v>0</v>
      </c>
      <c r="G18" s="122" t="str">
        <f t="shared" si="1"/>
        <v/>
      </c>
      <c r="H18" s="163"/>
      <c r="I18" s="164"/>
      <c r="J18" s="164"/>
      <c r="K18" s="124"/>
      <c r="L18" s="124"/>
      <c r="M18" s="165"/>
      <c r="N18" s="165"/>
      <c r="O18" s="165"/>
      <c r="P18" s="165"/>
      <c r="Q18" s="126">
        <f t="shared" si="2"/>
        <v>0</v>
      </c>
      <c r="R18" s="126">
        <f t="shared" si="3"/>
        <v>0</v>
      </c>
      <c r="S18" s="126">
        <f t="shared" si="4"/>
        <v>0</v>
      </c>
      <c r="T18" s="126">
        <f t="shared" si="5"/>
        <v>0</v>
      </c>
      <c r="U18" s="126">
        <f t="shared" si="6"/>
        <v>0</v>
      </c>
      <c r="V18" s="126">
        <f t="shared" si="7"/>
        <v>0</v>
      </c>
      <c r="W18" s="126">
        <f t="shared" si="8"/>
        <v>0</v>
      </c>
      <c r="X18" s="126">
        <f t="shared" si="9"/>
        <v>0</v>
      </c>
      <c r="Y18" s="126">
        <f t="shared" si="10"/>
        <v>0</v>
      </c>
      <c r="Z18" s="127" t="str">
        <f t="shared" si="11"/>
        <v/>
      </c>
      <c r="AA18" s="102"/>
      <c r="AB18" s="102"/>
    </row>
    <row r="19" spans="1:256" ht="18" customHeight="1" x14ac:dyDescent="0.2">
      <c r="A19" s="547"/>
      <c r="B19" s="547"/>
      <c r="C19" s="547"/>
      <c r="D19" s="120"/>
      <c r="E19" s="120"/>
      <c r="F19" s="121">
        <f t="shared" si="0"/>
        <v>0</v>
      </c>
      <c r="G19" s="122" t="str">
        <f t="shared" si="1"/>
        <v/>
      </c>
      <c r="H19" s="163"/>
      <c r="I19" s="164"/>
      <c r="J19" s="164"/>
      <c r="K19" s="124"/>
      <c r="L19" s="124"/>
      <c r="M19" s="165"/>
      <c r="N19" s="165"/>
      <c r="O19" s="165"/>
      <c r="P19" s="165"/>
      <c r="Q19" s="126">
        <f t="shared" si="2"/>
        <v>0</v>
      </c>
      <c r="R19" s="126">
        <f t="shared" si="3"/>
        <v>0</v>
      </c>
      <c r="S19" s="126">
        <f t="shared" si="4"/>
        <v>0</v>
      </c>
      <c r="T19" s="126">
        <f t="shared" si="5"/>
        <v>0</v>
      </c>
      <c r="U19" s="126">
        <f t="shared" si="6"/>
        <v>0</v>
      </c>
      <c r="V19" s="126">
        <f t="shared" si="7"/>
        <v>0</v>
      </c>
      <c r="W19" s="126">
        <f t="shared" si="8"/>
        <v>0</v>
      </c>
      <c r="X19" s="126">
        <f t="shared" si="9"/>
        <v>0</v>
      </c>
      <c r="Y19" s="126">
        <f t="shared" si="10"/>
        <v>0</v>
      </c>
      <c r="Z19" s="127" t="str">
        <f t="shared" si="11"/>
        <v/>
      </c>
      <c r="AA19" s="102"/>
      <c r="AB19" s="102"/>
    </row>
    <row r="20" spans="1:256" ht="18" customHeight="1" x14ac:dyDescent="0.2">
      <c r="A20" s="547"/>
      <c r="B20" s="547"/>
      <c r="C20" s="547"/>
      <c r="D20" s="120"/>
      <c r="E20" s="120"/>
      <c r="F20" s="121">
        <f t="shared" si="0"/>
        <v>0</v>
      </c>
      <c r="G20" s="122" t="str">
        <f t="shared" si="1"/>
        <v/>
      </c>
      <c r="H20" s="163"/>
      <c r="I20" s="164"/>
      <c r="J20" s="164"/>
      <c r="K20" s="124"/>
      <c r="L20" s="124"/>
      <c r="M20" s="165"/>
      <c r="N20" s="165"/>
      <c r="O20" s="165"/>
      <c r="P20" s="165"/>
      <c r="Q20" s="126">
        <f t="shared" si="2"/>
        <v>0</v>
      </c>
      <c r="R20" s="126">
        <f t="shared" si="3"/>
        <v>0</v>
      </c>
      <c r="S20" s="126">
        <f t="shared" si="4"/>
        <v>0</v>
      </c>
      <c r="T20" s="126">
        <f t="shared" si="5"/>
        <v>0</v>
      </c>
      <c r="U20" s="126">
        <f t="shared" si="6"/>
        <v>0</v>
      </c>
      <c r="V20" s="126">
        <f t="shared" si="7"/>
        <v>0</v>
      </c>
      <c r="W20" s="126">
        <f t="shared" si="8"/>
        <v>0</v>
      </c>
      <c r="X20" s="126">
        <f t="shared" si="9"/>
        <v>0</v>
      </c>
      <c r="Y20" s="126">
        <f t="shared" si="10"/>
        <v>0</v>
      </c>
      <c r="Z20" s="127" t="str">
        <f t="shared" si="11"/>
        <v/>
      </c>
      <c r="AA20" s="102"/>
      <c r="AB20" s="102"/>
    </row>
    <row r="21" spans="1:256" ht="18" customHeight="1" x14ac:dyDescent="0.2">
      <c r="A21" s="547"/>
      <c r="B21" s="547"/>
      <c r="C21" s="547"/>
      <c r="D21" s="120"/>
      <c r="E21" s="120"/>
      <c r="F21" s="121">
        <f t="shared" si="0"/>
        <v>0</v>
      </c>
      <c r="G21" s="122" t="str">
        <f t="shared" si="1"/>
        <v/>
      </c>
      <c r="H21" s="163"/>
      <c r="I21" s="164"/>
      <c r="J21" s="164"/>
      <c r="K21" s="124"/>
      <c r="L21" s="124"/>
      <c r="M21" s="165"/>
      <c r="N21" s="165"/>
      <c r="O21" s="165"/>
      <c r="P21" s="165"/>
      <c r="Q21" s="126">
        <f t="shared" si="2"/>
        <v>0</v>
      </c>
      <c r="R21" s="126">
        <f t="shared" si="3"/>
        <v>0</v>
      </c>
      <c r="S21" s="126">
        <f t="shared" si="4"/>
        <v>0</v>
      </c>
      <c r="T21" s="126">
        <f t="shared" si="5"/>
        <v>0</v>
      </c>
      <c r="U21" s="126">
        <f t="shared" si="6"/>
        <v>0</v>
      </c>
      <c r="V21" s="126">
        <f t="shared" si="7"/>
        <v>0</v>
      </c>
      <c r="W21" s="126">
        <f t="shared" si="8"/>
        <v>0</v>
      </c>
      <c r="X21" s="126">
        <f t="shared" si="9"/>
        <v>0</v>
      </c>
      <c r="Y21" s="126">
        <f t="shared" si="10"/>
        <v>0</v>
      </c>
      <c r="Z21" s="127" t="str">
        <f t="shared" si="11"/>
        <v/>
      </c>
      <c r="AA21" s="102"/>
      <c r="AB21" s="102"/>
    </row>
    <row r="22" spans="1:256" ht="18" customHeight="1" x14ac:dyDescent="0.25">
      <c r="A22"/>
      <c r="B22" s="128"/>
      <c r="C22" s="128"/>
      <c r="D22" s="129"/>
      <c r="E22" s="130" t="s">
        <v>166</v>
      </c>
      <c r="F22" s="131">
        <f>SUM(F7:F21)</f>
        <v>0</v>
      </c>
      <c r="G22" s="128"/>
      <c r="H22" s="132"/>
      <c r="I22" s="132"/>
      <c r="J22" s="132"/>
      <c r="K22" s="132"/>
      <c r="L22" s="132"/>
      <c r="M22" s="133"/>
      <c r="N22" s="548" t="s">
        <v>167</v>
      </c>
      <c r="O22" s="548"/>
      <c r="P22" s="548"/>
      <c r="Q22" s="134">
        <f t="shared" ref="Q22:Y22" si="12">SUM(Q7:Q21)</f>
        <v>0</v>
      </c>
      <c r="R22" s="134">
        <f t="shared" si="12"/>
        <v>0</v>
      </c>
      <c r="S22" s="134">
        <f t="shared" si="12"/>
        <v>0</v>
      </c>
      <c r="T22" s="134">
        <f t="shared" si="12"/>
        <v>0</v>
      </c>
      <c r="U22" s="134">
        <f t="shared" si="12"/>
        <v>0</v>
      </c>
      <c r="V22" s="134">
        <f t="shared" si="12"/>
        <v>0</v>
      </c>
      <c r="W22" s="134">
        <f t="shared" si="12"/>
        <v>0</v>
      </c>
      <c r="X22" s="134">
        <f t="shared" si="12"/>
        <v>0</v>
      </c>
      <c r="Y22" s="134">
        <f t="shared" si="12"/>
        <v>0</v>
      </c>
      <c r="Z22" s="127"/>
      <c r="AA22" s="102"/>
      <c r="AB22" s="102"/>
    </row>
    <row r="23" spans="1:256" ht="19.899999999999999" customHeight="1" x14ac:dyDescent="0.2">
      <c r="A23" s="549" t="s">
        <v>168</v>
      </c>
      <c r="B23" s="549"/>
      <c r="C23" s="549"/>
      <c r="D23" s="549"/>
      <c r="E23" s="549"/>
      <c r="F23" s="549"/>
      <c r="G23" s="549"/>
      <c r="H23" s="549"/>
      <c r="I23" s="549"/>
      <c r="J23" s="549"/>
      <c r="K23" s="69"/>
      <c r="L23" s="69"/>
      <c r="M23" s="69"/>
      <c r="N23" s="69"/>
      <c r="P23" s="135" t="s">
        <v>169</v>
      </c>
      <c r="Q23" s="561">
        <f>Q22+R22+S22</f>
        <v>0</v>
      </c>
      <c r="R23" s="561"/>
      <c r="S23" s="561"/>
    </row>
    <row r="24" spans="1:256" ht="54" customHeight="1" x14ac:dyDescent="0.2">
      <c r="A24" s="549"/>
      <c r="B24" s="549"/>
      <c r="C24" s="549"/>
      <c r="D24" s="549"/>
      <c r="E24" s="549"/>
      <c r="F24" s="549"/>
      <c r="G24" s="549"/>
      <c r="H24" s="549"/>
      <c r="I24" s="549"/>
      <c r="J24" s="549"/>
      <c r="K24"/>
      <c r="L24"/>
      <c r="M24"/>
      <c r="N24" s="536" t="str">
        <f>IF(OR(SUM(N7:N21)&gt;SUM(K7:K21),SUM(N7:P21)&gt;SUM(K7:M21)),"ATTENTION : Nombre d'enfants déclarés insuffisant","")</f>
        <v/>
      </c>
      <c r="O24" s="536"/>
      <c r="P24" s="536"/>
      <c r="Q24" s="536"/>
      <c r="R24" s="536"/>
      <c r="S24" s="536"/>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ht="16.149999999999999" customHeight="1" x14ac:dyDescent="0.2">
      <c r="D25" s="544" t="s">
        <v>187</v>
      </c>
      <c r="E25" s="544"/>
      <c r="F25" s="544"/>
      <c r="G25" s="544"/>
      <c r="H25" s="544"/>
      <c r="I25" s="544"/>
      <c r="J25" s="544"/>
      <c r="K25" s="544"/>
      <c r="L25" s="544"/>
      <c r="M25" s="545" t="s">
        <v>188</v>
      </c>
      <c r="N25" s="545"/>
      <c r="O25" s="545"/>
      <c r="P25" s="545"/>
      <c r="Q25" s="545"/>
    </row>
    <row r="26" spans="1:256" s="75" customFormat="1" ht="67.900000000000006" customHeight="1" x14ac:dyDescent="0.25">
      <c r="A26" s="520" t="s">
        <v>189</v>
      </c>
      <c r="B26" s="520"/>
      <c r="C26" s="520"/>
      <c r="D26" s="503" t="s">
        <v>93</v>
      </c>
      <c r="E26" s="503"/>
      <c r="F26" s="505" t="s">
        <v>94</v>
      </c>
      <c r="G26" s="505" t="s">
        <v>173</v>
      </c>
      <c r="H26" s="505" t="s">
        <v>96</v>
      </c>
      <c r="I26" s="505" t="s">
        <v>97</v>
      </c>
      <c r="J26" s="505"/>
      <c r="K26" s="503" t="s">
        <v>98</v>
      </c>
      <c r="L26" s="546" t="s">
        <v>174</v>
      </c>
      <c r="M26" s="505" t="s">
        <v>175</v>
      </c>
      <c r="N26" s="505" t="s">
        <v>176</v>
      </c>
      <c r="O26" s="503" t="s">
        <v>177</v>
      </c>
      <c r="P26" s="503" t="s">
        <v>178</v>
      </c>
      <c r="Q26" s="559" t="str">
        <f>"Nb actes ouvrant droit à la PSO ("&amp;C35&amp;")"</f>
        <v>Nb actes ouvrant droit à la PSO (Heures facturées)</v>
      </c>
      <c r="R26"/>
      <c r="S26" s="93"/>
      <c r="T26" s="93"/>
      <c r="U26" s="93"/>
      <c r="V26" s="136"/>
      <c r="W26" s="136"/>
      <c r="X26" s="136"/>
    </row>
    <row r="27" spans="1:256" s="75" customFormat="1" ht="70.5" customHeight="1" x14ac:dyDescent="0.25">
      <c r="A27" s="520"/>
      <c r="B27" s="520"/>
      <c r="C27" s="520"/>
      <c r="D27" s="137" t="s">
        <v>100</v>
      </c>
      <c r="E27" s="104" t="s">
        <v>101</v>
      </c>
      <c r="F27" s="505"/>
      <c r="G27" s="505"/>
      <c r="H27" s="505"/>
      <c r="I27" s="505"/>
      <c r="J27" s="505"/>
      <c r="K27" s="503"/>
      <c r="L27" s="546"/>
      <c r="M27" s="505"/>
      <c r="N27" s="505"/>
      <c r="O27" s="503"/>
      <c r="P27" s="503"/>
      <c r="Q27" s="503"/>
      <c r="R27"/>
      <c r="S27" s="93"/>
      <c r="T27" s="93"/>
      <c r="U27" s="93"/>
      <c r="V27" s="64"/>
      <c r="W27" s="64"/>
      <c r="X27" s="64"/>
    </row>
    <row r="28" spans="1:256" s="75" customFormat="1" ht="18" customHeight="1" x14ac:dyDescent="0.2">
      <c r="A28" s="541" t="s">
        <v>190</v>
      </c>
      <c r="B28" s="541"/>
      <c r="C28" s="138" t="s">
        <v>89</v>
      </c>
      <c r="D28" s="74"/>
      <c r="E28" s="78"/>
      <c r="F28" s="79">
        <f t="shared" ref="F28:F33" si="13">D28+(E28/60)</f>
        <v>0</v>
      </c>
      <c r="G28" s="74"/>
      <c r="H28" s="74"/>
      <c r="I28" s="534">
        <f t="shared" ref="I28:I33" si="14">F28*G28*H28</f>
        <v>0</v>
      </c>
      <c r="J28" s="534"/>
      <c r="K28" s="140"/>
      <c r="L28" s="166"/>
      <c r="M28" s="560"/>
      <c r="N28" s="139">
        <f>SUMIF($G$7:$G$21,$A$28,T$7:T$21)+I28</f>
        <v>0</v>
      </c>
      <c r="O28" s="139">
        <f>MIN(I28,IF(K28="",0,K28))+SUMIF($G$7:$G$21,A$28,Q$7:Q$21)</f>
        <v>0</v>
      </c>
      <c r="P28" s="139">
        <f>MIN(I28,IF(L28="",0,L28))+SUMIF($G$7:$G$21,A$28,Q$7:Q$21)</f>
        <v>0</v>
      </c>
      <c r="Q28" s="139">
        <f t="shared" ref="Q28:Q36" si="15">IF($C$35="Heures facturées",P28,O28)</f>
        <v>0</v>
      </c>
      <c r="R28" s="535" t="str">
        <f t="shared" ref="R28:R33" si="16">IF(OR(K28&gt;I28,L28&gt;I28),"ERREUR : NB D'HEURES REALISEES OU FACTUREES &gt; CAPACITE THEORIQUE DDCS","")</f>
        <v/>
      </c>
      <c r="S28" s="535"/>
      <c r="T28" s="535"/>
      <c r="U28" s="535"/>
      <c r="V28" s="535"/>
      <c r="W28" s="535"/>
      <c r="X28" s="535"/>
      <c r="Y28" s="535"/>
      <c r="Z28" s="535"/>
      <c r="AA28" s="535"/>
      <c r="AB28" s="535"/>
      <c r="AC28" s="535"/>
      <c r="AD28" s="535"/>
    </row>
    <row r="29" spans="1:256" s="75" customFormat="1" ht="18" customHeight="1" x14ac:dyDescent="0.2">
      <c r="A29" s="541"/>
      <c r="B29" s="541"/>
      <c r="C29" s="142" t="s">
        <v>90</v>
      </c>
      <c r="D29" s="74"/>
      <c r="E29" s="78"/>
      <c r="F29" s="79">
        <f t="shared" si="13"/>
        <v>0</v>
      </c>
      <c r="G29" s="74"/>
      <c r="H29" s="74"/>
      <c r="I29" s="534">
        <f t="shared" si="14"/>
        <v>0</v>
      </c>
      <c r="J29" s="534"/>
      <c r="K29" s="140"/>
      <c r="L29" s="166"/>
      <c r="M29" s="560"/>
      <c r="N29" s="139">
        <f>SUMIF($G$7:$G$21,$A$28,U$7:U$21)+I29</f>
        <v>0</v>
      </c>
      <c r="O29" s="139">
        <f>MIN(I29,IF(K29="",0,K29))+SUMIF($G$7:$G$21,A$28,R$7:R$21)</f>
        <v>0</v>
      </c>
      <c r="P29" s="139">
        <f>MIN(I29,IF(L29="",0,L29))+SUMIF($G$7:$G$21,A$28,R$7:R$21)</f>
        <v>0</v>
      </c>
      <c r="Q29" s="139">
        <f t="shared" si="15"/>
        <v>0</v>
      </c>
      <c r="R29" s="535" t="str">
        <f t="shared" si="16"/>
        <v/>
      </c>
      <c r="S29" s="535"/>
      <c r="T29" s="535"/>
      <c r="U29" s="535"/>
      <c r="V29" s="535"/>
      <c r="W29" s="535"/>
      <c r="X29" s="535"/>
      <c r="Y29" s="535"/>
      <c r="Z29" s="535"/>
      <c r="AA29" s="535"/>
      <c r="AB29" s="535"/>
      <c r="AC29" s="535"/>
      <c r="AD29" s="535"/>
    </row>
    <row r="30" spans="1:256" s="75" customFormat="1" ht="18" customHeight="1" x14ac:dyDescent="0.2">
      <c r="A30" s="541"/>
      <c r="B30" s="541"/>
      <c r="C30" s="143" t="s">
        <v>104</v>
      </c>
      <c r="D30" s="74"/>
      <c r="E30" s="78"/>
      <c r="F30" s="79">
        <f t="shared" si="13"/>
        <v>0</v>
      </c>
      <c r="G30" s="74"/>
      <c r="H30" s="74"/>
      <c r="I30" s="534">
        <f t="shared" si="14"/>
        <v>0</v>
      </c>
      <c r="J30" s="534"/>
      <c r="K30" s="140"/>
      <c r="L30" s="166"/>
      <c r="M30" s="560"/>
      <c r="N30" s="139">
        <f>SUMIF($G$7:$G$21,$A$28,V$7:V$21)+I30</f>
        <v>0</v>
      </c>
      <c r="O30" s="139">
        <f>MIN(I30,IF(K30="",0,K30))+SUMIF($G$7:$G$21,A$28,S$7:S$21)</f>
        <v>0</v>
      </c>
      <c r="P30" s="139">
        <f>MIN(I30,IF(L30="",0,L30))+SUMIF($G$7:$G$21,A$28,S$7:S$21)</f>
        <v>0</v>
      </c>
      <c r="Q30" s="139">
        <f t="shared" si="15"/>
        <v>0</v>
      </c>
      <c r="R30" s="535" t="str">
        <f t="shared" si="16"/>
        <v/>
      </c>
      <c r="S30" s="535"/>
      <c r="T30" s="535"/>
      <c r="U30" s="535"/>
      <c r="V30" s="535"/>
      <c r="W30" s="535"/>
      <c r="X30" s="535"/>
      <c r="Y30" s="535"/>
      <c r="Z30" s="535"/>
      <c r="AA30" s="535"/>
      <c r="AB30" s="535"/>
      <c r="AC30" s="535"/>
      <c r="AD30" s="535"/>
    </row>
    <row r="31" spans="1:256" s="75" customFormat="1" ht="18" customHeight="1" x14ac:dyDescent="0.2">
      <c r="A31" s="541" t="s">
        <v>191</v>
      </c>
      <c r="B31" s="541"/>
      <c r="C31" s="138" t="s">
        <v>89</v>
      </c>
      <c r="D31" s="74"/>
      <c r="E31" s="78"/>
      <c r="F31" s="79">
        <f t="shared" si="13"/>
        <v>0</v>
      </c>
      <c r="G31" s="74"/>
      <c r="H31" s="74"/>
      <c r="I31" s="534">
        <f t="shared" si="14"/>
        <v>0</v>
      </c>
      <c r="J31" s="534"/>
      <c r="K31" s="140"/>
      <c r="L31" s="166"/>
      <c r="M31" s="560"/>
      <c r="N31" s="139">
        <f>SUMIF($G$7:$G$21,$A$31,T$7:T$21)+I31</f>
        <v>0</v>
      </c>
      <c r="O31" s="139">
        <f>MIN(I31,IF(K31="",0,K31))+SUMIF($G$7:$G$21,A$31,Q$7:Q$21)</f>
        <v>0</v>
      </c>
      <c r="P31" s="139">
        <f>MIN(I31,IF(L31="",0,L31))+SUMIF($G$7:$G$21,A$31,Q$7:Q$21)</f>
        <v>0</v>
      </c>
      <c r="Q31" s="139">
        <f t="shared" si="15"/>
        <v>0</v>
      </c>
      <c r="R31" s="535" t="str">
        <f t="shared" si="16"/>
        <v/>
      </c>
      <c r="S31" s="535"/>
      <c r="T31" s="535"/>
      <c r="U31" s="535"/>
      <c r="V31" s="535"/>
      <c r="W31" s="535"/>
      <c r="X31" s="535"/>
      <c r="Y31" s="535"/>
      <c r="Z31" s="535"/>
      <c r="AA31" s="535"/>
      <c r="AB31" s="535"/>
      <c r="AC31" s="535"/>
      <c r="AD31" s="535"/>
    </row>
    <row r="32" spans="1:256" s="75" customFormat="1" ht="18" customHeight="1" x14ac:dyDescent="0.2">
      <c r="A32" s="541"/>
      <c r="B32" s="541"/>
      <c r="C32" s="142" t="s">
        <v>90</v>
      </c>
      <c r="D32" s="74"/>
      <c r="E32" s="78"/>
      <c r="F32" s="79">
        <f t="shared" si="13"/>
        <v>0</v>
      </c>
      <c r="G32" s="74"/>
      <c r="H32" s="74"/>
      <c r="I32" s="534">
        <f t="shared" si="14"/>
        <v>0</v>
      </c>
      <c r="J32" s="534"/>
      <c r="K32" s="140"/>
      <c r="L32" s="166"/>
      <c r="M32" s="560"/>
      <c r="N32" s="139">
        <f>SUMIF($G$7:$G$21,$A$31,U$7:U$21)+I32</f>
        <v>0</v>
      </c>
      <c r="O32" s="139">
        <f>MIN(I32,IF(K32="",0,K32))+SUMIF($G$7:$G$21,A$31,R$7:R$21)</f>
        <v>0</v>
      </c>
      <c r="P32" s="139">
        <f>MIN(I32,IF(L32="",0,L32))+SUMIF($G$7:$G$21,A$31,R$7:R$21)</f>
        <v>0</v>
      </c>
      <c r="Q32" s="139">
        <f t="shared" si="15"/>
        <v>0</v>
      </c>
      <c r="R32" s="535" t="str">
        <f t="shared" si="16"/>
        <v/>
      </c>
      <c r="S32" s="535"/>
      <c r="T32" s="535"/>
      <c r="U32" s="535"/>
      <c r="V32" s="535"/>
      <c r="W32" s="535"/>
      <c r="X32" s="535"/>
      <c r="Y32" s="535"/>
      <c r="Z32" s="535"/>
      <c r="AA32" s="535"/>
      <c r="AB32" s="535"/>
      <c r="AC32" s="535"/>
      <c r="AD32" s="535"/>
    </row>
    <row r="33" spans="1:256" s="75" customFormat="1" ht="18" customHeight="1" x14ac:dyDescent="0.2">
      <c r="A33" s="541"/>
      <c r="B33" s="541"/>
      <c r="C33" s="143" t="s">
        <v>104</v>
      </c>
      <c r="D33" s="74"/>
      <c r="E33" s="78"/>
      <c r="F33" s="79">
        <f t="shared" si="13"/>
        <v>0</v>
      </c>
      <c r="G33" s="74"/>
      <c r="H33" s="74"/>
      <c r="I33" s="534">
        <f t="shared" si="14"/>
        <v>0</v>
      </c>
      <c r="J33" s="534"/>
      <c r="K33" s="140"/>
      <c r="L33" s="166"/>
      <c r="M33" s="560"/>
      <c r="N33" s="139">
        <f>SUMIF($G$7:$G$21,$A$31,V$7:V$21)+I33</f>
        <v>0</v>
      </c>
      <c r="O33" s="139">
        <f>MIN(I33,IF(K33="",0,K33))+SUMIF($G$7:$G$21,A$31,S$7:S$21)</f>
        <v>0</v>
      </c>
      <c r="P33" s="139">
        <f>MIN(I33,IF(L33="",0,L33))+SUMIF($G$7:$G$21,A$31,S$7:S$21)</f>
        <v>0</v>
      </c>
      <c r="Q33" s="139">
        <f t="shared" si="15"/>
        <v>0</v>
      </c>
      <c r="R33" s="535" t="str">
        <f t="shared" si="16"/>
        <v/>
      </c>
      <c r="S33" s="535"/>
      <c r="T33" s="535"/>
      <c r="U33" s="535"/>
      <c r="V33" s="535"/>
      <c r="W33" s="535"/>
      <c r="X33" s="535"/>
      <c r="Y33" s="535"/>
      <c r="Z33" s="535"/>
      <c r="AA33" s="535"/>
      <c r="AB33" s="535"/>
      <c r="AC33" s="535"/>
      <c r="AD33" s="535"/>
    </row>
    <row r="34" spans="1:256" s="75" customFormat="1" ht="18" customHeight="1" x14ac:dyDescent="0.25">
      <c r="A34" s="86"/>
      <c r="B34" s="86"/>
      <c r="C34" s="151"/>
      <c r="D34" s="69"/>
      <c r="E34" s="69"/>
      <c r="F34" s="152"/>
      <c r="G34" s="153" t="s">
        <v>169</v>
      </c>
      <c r="H34" s="154" t="s">
        <v>89</v>
      </c>
      <c r="I34" s="534">
        <f>I28+I31</f>
        <v>0</v>
      </c>
      <c r="J34" s="534"/>
      <c r="K34" s="155">
        <f>O34-Q22</f>
        <v>0</v>
      </c>
      <c r="L34" s="167">
        <f>P34-Q22</f>
        <v>0</v>
      </c>
      <c r="M34" s="82">
        <f>H28+H31</f>
        <v>0</v>
      </c>
      <c r="N34" s="82">
        <f t="shared" ref="N34:P36" si="17">N28+N31</f>
        <v>0</v>
      </c>
      <c r="O34" s="82">
        <f t="shared" si="17"/>
        <v>0</v>
      </c>
      <c r="P34" s="82">
        <f t="shared" si="17"/>
        <v>0</v>
      </c>
      <c r="Q34" s="157">
        <f t="shared" si="15"/>
        <v>0</v>
      </c>
      <c r="R34" s="535"/>
      <c r="S34" s="535"/>
      <c r="T34" s="535"/>
      <c r="U34" s="535"/>
      <c r="V34" s="535"/>
      <c r="W34" s="535"/>
      <c r="X34" s="535"/>
      <c r="Y34" s="535"/>
      <c r="Z34" s="535"/>
      <c r="AA34" s="535"/>
      <c r="AB34" s="535"/>
      <c r="AC34" s="535"/>
      <c r="AD34" s="535"/>
    </row>
    <row r="35" spans="1:256" s="75" customFormat="1" ht="18" customHeight="1" x14ac:dyDescent="0.2">
      <c r="A35" s="512" t="s">
        <v>183</v>
      </c>
      <c r="B35" s="512"/>
      <c r="C35" s="531" t="str">
        <f>'CR p3 Choix option + Activité E'!C6</f>
        <v>Heures facturées</v>
      </c>
      <c r="D35" s="537" t="str">
        <f>IF('CR p3 Choix option + Activité E'!A5="A compléter obligatoirement","==&gt; Compléter l'option p3","")</f>
        <v/>
      </c>
      <c r="E35" s="537"/>
      <c r="F35" s="537"/>
      <c r="G35" s="537"/>
      <c r="H35" s="154" t="s">
        <v>90</v>
      </c>
      <c r="I35" s="534">
        <f>I29+I32</f>
        <v>0</v>
      </c>
      <c r="J35" s="534"/>
      <c r="K35" s="155">
        <f>O35-R22</f>
        <v>0</v>
      </c>
      <c r="L35" s="167">
        <f>P35-R22</f>
        <v>0</v>
      </c>
      <c r="M35" s="82">
        <f>H29+H32</f>
        <v>0</v>
      </c>
      <c r="N35" s="82">
        <f t="shared" si="17"/>
        <v>0</v>
      </c>
      <c r="O35" s="82">
        <f t="shared" si="17"/>
        <v>0</v>
      </c>
      <c r="P35" s="82">
        <f t="shared" si="17"/>
        <v>0</v>
      </c>
      <c r="Q35" s="157">
        <f t="shared" si="15"/>
        <v>0</v>
      </c>
      <c r="R35" s="535"/>
      <c r="S35" s="535"/>
      <c r="T35" s="535"/>
      <c r="U35" s="535"/>
      <c r="V35" s="535"/>
      <c r="W35" s="535"/>
      <c r="X35" s="535"/>
      <c r="Y35" s="535"/>
      <c r="Z35" s="535"/>
      <c r="AA35" s="535"/>
      <c r="AB35" s="535"/>
      <c r="AC35" s="535"/>
      <c r="AD35" s="535"/>
    </row>
    <row r="36" spans="1:256" s="75" customFormat="1" ht="18" customHeight="1" x14ac:dyDescent="0.2">
      <c r="A36" s="512"/>
      <c r="B36" s="512"/>
      <c r="C36" s="531"/>
      <c r="D36" s="537"/>
      <c r="E36" s="537"/>
      <c r="F36" s="537"/>
      <c r="G36" s="537"/>
      <c r="H36" s="154" t="s">
        <v>104</v>
      </c>
      <c r="I36" s="534">
        <f>I30+I33</f>
        <v>0</v>
      </c>
      <c r="J36" s="534"/>
      <c r="K36" s="155">
        <f>O36-S22</f>
        <v>0</v>
      </c>
      <c r="L36" s="167">
        <f>P36-S22</f>
        <v>0</v>
      </c>
      <c r="M36" s="82">
        <f>H30+H33</f>
        <v>0</v>
      </c>
      <c r="N36" s="82">
        <f t="shared" si="17"/>
        <v>0</v>
      </c>
      <c r="O36" s="82">
        <f t="shared" si="17"/>
        <v>0</v>
      </c>
      <c r="P36" s="82">
        <f t="shared" si="17"/>
        <v>0</v>
      </c>
      <c r="Q36" s="155">
        <f t="shared" si="15"/>
        <v>0</v>
      </c>
      <c r="R36" s="535"/>
      <c r="S36" s="535"/>
      <c r="T36" s="535"/>
      <c r="U36" s="535"/>
      <c r="V36" s="535"/>
      <c r="W36" s="535"/>
      <c r="X36" s="535"/>
      <c r="Y36" s="535"/>
      <c r="Z36" s="535"/>
      <c r="AA36" s="535"/>
      <c r="AB36" s="535"/>
      <c r="AC36" s="535"/>
      <c r="AD36" s="535"/>
    </row>
    <row r="37" spans="1:256" ht="15" x14ac:dyDescent="0.25">
      <c r="H37" s="158" t="s">
        <v>117</v>
      </c>
      <c r="I37" s="534">
        <f>SUM(I34:I36)</f>
        <v>0</v>
      </c>
      <c r="J37" s="534"/>
      <c r="K37" s="155">
        <f>SUM(K34:K36)</f>
        <v>0</v>
      </c>
      <c r="L37" s="156">
        <f>SUM(L34:L36)</f>
        <v>0</v>
      </c>
      <c r="M37" s="159">
        <f>MAX(H28:H30)+MAX(H31:H33)</f>
        <v>0</v>
      </c>
      <c r="N37" s="168">
        <f>SUM(N34:N36)</f>
        <v>0</v>
      </c>
      <c r="O37" s="98">
        <f>SUM(O34:O36)</f>
        <v>0</v>
      </c>
      <c r="P37" s="98">
        <f>SUM(P34:P36)</f>
        <v>0</v>
      </c>
      <c r="Q37" s="161">
        <f>SUM(Q34:Q36)</f>
        <v>0</v>
      </c>
      <c r="R37" s="535"/>
      <c r="S37" s="535"/>
      <c r="T37" s="535"/>
      <c r="U37" s="535"/>
      <c r="V37" s="535"/>
      <c r="W37" s="535"/>
      <c r="X37" s="535"/>
      <c r="Y37" s="535"/>
      <c r="Z37" s="535"/>
      <c r="AA37" s="535"/>
      <c r="AB37" s="535"/>
      <c r="AC37" s="535"/>
      <c r="AD37" s="535"/>
    </row>
    <row r="38" spans="1:256" ht="15.75" x14ac:dyDescent="0.2">
      <c r="K38" s="536" t="str">
        <f>IF(OR(SUM(K28:K33)&gt;I37,SUM(L28:L33)&gt;I37),"Nbre d'heures écrêté en lien avec la capacité théorique","")</f>
        <v/>
      </c>
      <c r="L38" s="536"/>
      <c r="M38" s="536"/>
      <c r="N38" s="536"/>
      <c r="O38" s="536"/>
      <c r="P38" s="536"/>
      <c r="S38" s="113" t="s">
        <v>192</v>
      </c>
    </row>
    <row r="39" spans="1:256" ht="16.149999999999999" customHeight="1" x14ac:dyDescent="0.2">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row>
    <row r="40" spans="1:256" ht="60" customHeight="1" x14ac:dyDescent="0.2">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row>
    <row r="41" spans="1:256" ht="63" customHeight="1" x14ac:dyDescent="0.2">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row>
    <row r="42" spans="1:256" ht="18" customHeight="1" x14ac:dyDescent="0.2">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row>
    <row r="51" spans="1:256" x14ac:dyDescent="0.2">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row>
    <row r="52" spans="1:256" hidden="1" x14ac:dyDescent="0.2">
      <c r="A52"/>
      <c r="B52"/>
      <c r="C52"/>
      <c r="D52"/>
      <c r="E52" s="50">
        <v>6</v>
      </c>
      <c r="F52" s="50" t="s">
        <v>190</v>
      </c>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row>
    <row r="53" spans="1:256" ht="18" hidden="1" customHeight="1" x14ac:dyDescent="0.2">
      <c r="A53"/>
      <c r="B53"/>
      <c r="C53"/>
      <c r="D53"/>
      <c r="E53" s="50">
        <v>7</v>
      </c>
      <c r="F53" s="50" t="s">
        <v>190</v>
      </c>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row>
    <row r="54" spans="1:256" ht="18" hidden="1" customHeight="1" x14ac:dyDescent="0.2">
      <c r="A54"/>
      <c r="B54"/>
      <c r="C54"/>
      <c r="D54"/>
      <c r="E54" s="50">
        <v>8</v>
      </c>
      <c r="F54" s="50" t="s">
        <v>191</v>
      </c>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row>
    <row r="55" spans="1:256" ht="18" hidden="1" customHeight="1" x14ac:dyDescent="0.2">
      <c r="A55"/>
      <c r="B55"/>
      <c r="C55"/>
      <c r="D55"/>
      <c r="E55" s="50">
        <v>9</v>
      </c>
      <c r="F55" s="50" t="s">
        <v>191</v>
      </c>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row>
    <row r="56" spans="1:256" ht="15.75" customHeight="1" x14ac:dyDescent="0.2"/>
  </sheetData>
  <sheetProtection password="C60F" sheet="1"/>
  <mergeCells count="90">
    <mergeCell ref="A1:O1"/>
    <mergeCell ref="A2:O2"/>
    <mergeCell ref="A4:C6"/>
    <mergeCell ref="D4:E4"/>
    <mergeCell ref="F4:F6"/>
    <mergeCell ref="G4:G6"/>
    <mergeCell ref="Q4:S4"/>
    <mergeCell ref="T4:V4"/>
    <mergeCell ref="K4:M4"/>
    <mergeCell ref="N4:P4"/>
    <mergeCell ref="O5:O6"/>
    <mergeCell ref="P5:P6"/>
    <mergeCell ref="W4:Y4"/>
    <mergeCell ref="D5:E5"/>
    <mergeCell ref="K5:K6"/>
    <mergeCell ref="L5:L6"/>
    <mergeCell ref="M5:M6"/>
    <mergeCell ref="N5:N6"/>
    <mergeCell ref="Y5:Y6"/>
    <mergeCell ref="X5:X6"/>
    <mergeCell ref="H4:H6"/>
    <mergeCell ref="I4:J5"/>
    <mergeCell ref="A7:C7"/>
    <mergeCell ref="A8:C8"/>
    <mergeCell ref="A9:C9"/>
    <mergeCell ref="U5:U6"/>
    <mergeCell ref="V5:V6"/>
    <mergeCell ref="W5:W6"/>
    <mergeCell ref="Q5:Q6"/>
    <mergeCell ref="R5:R6"/>
    <mergeCell ref="S5:S6"/>
    <mergeCell ref="T5:T6"/>
    <mergeCell ref="A14:C14"/>
    <mergeCell ref="A15:C15"/>
    <mergeCell ref="A16:C16"/>
    <mergeCell ref="A17:C17"/>
    <mergeCell ref="A10:C10"/>
    <mergeCell ref="A11:C11"/>
    <mergeCell ref="A12:C12"/>
    <mergeCell ref="A13:C13"/>
    <mergeCell ref="N22:P22"/>
    <mergeCell ref="A23:J24"/>
    <mergeCell ref="Q23:S23"/>
    <mergeCell ref="N24:S24"/>
    <mergeCell ref="A18:C18"/>
    <mergeCell ref="A19:C19"/>
    <mergeCell ref="A20:C20"/>
    <mergeCell ref="A21:C21"/>
    <mergeCell ref="D25:L25"/>
    <mergeCell ref="M25:Q25"/>
    <mergeCell ref="A26:C27"/>
    <mergeCell ref="D26:E26"/>
    <mergeCell ref="F26:F27"/>
    <mergeCell ref="G26:G27"/>
    <mergeCell ref="H26:H27"/>
    <mergeCell ref="I26:J27"/>
    <mergeCell ref="K26:K27"/>
    <mergeCell ref="L26:L27"/>
    <mergeCell ref="A28:B30"/>
    <mergeCell ref="I28:J28"/>
    <mergeCell ref="M28:M33"/>
    <mergeCell ref="A31:B33"/>
    <mergeCell ref="I31:J31"/>
    <mergeCell ref="M26:M27"/>
    <mergeCell ref="R28:AD28"/>
    <mergeCell ref="I29:J29"/>
    <mergeCell ref="R29:AD29"/>
    <mergeCell ref="I30:J30"/>
    <mergeCell ref="R30:AD30"/>
    <mergeCell ref="Q26:Q27"/>
    <mergeCell ref="N26:N27"/>
    <mergeCell ref="O26:O27"/>
    <mergeCell ref="P26:P27"/>
    <mergeCell ref="I36:J36"/>
    <mergeCell ref="R36:AD36"/>
    <mergeCell ref="R31:AD31"/>
    <mergeCell ref="I32:J32"/>
    <mergeCell ref="R32:AD32"/>
    <mergeCell ref="I33:J33"/>
    <mergeCell ref="R33:AD33"/>
    <mergeCell ref="I37:J37"/>
    <mergeCell ref="R37:AD37"/>
    <mergeCell ref="K38:P38"/>
    <mergeCell ref="I34:J34"/>
    <mergeCell ref="R34:AD34"/>
    <mergeCell ref="A35:B36"/>
    <mergeCell ref="C35:C36"/>
    <mergeCell ref="D35:G36"/>
    <mergeCell ref="I35:J35"/>
    <mergeCell ref="R35:AD35"/>
  </mergeCells>
  <phoneticPr fontId="80" type="noConversion"/>
  <dataValidations count="5">
    <dataValidation operator="equal" allowBlank="1" showInputMessage="1" showErrorMessage="1" promptTitle="NB :" prompt="A modifier page 3." sqref="A3 C35">
      <formula1>0</formula1>
      <formula2>0</formula2>
    </dataValidation>
    <dataValidation operator="equal" allowBlank="1" showInputMessage="1" showErrorMessage="1" promptTitle="NB :" prompt="Rentrer les dates au format jj/mm/aa" sqref="D7:E21">
      <formula1>0</formula1>
      <formula2>0</formula2>
    </dataValidation>
    <dataValidation operator="equal" allowBlank="1" showInputMessage="1" showErrorMessage="1" promptTitle="NB :" prompt="Les séjours ne sont pris en compte que si leur durée est supérieure à celle des accueils traditionnels." sqref="M26:M33">
      <formula1>0</formula1>
      <formula2>0</formula2>
    </dataValidation>
    <dataValidation operator="equal" allowBlank="1" showInputMessage="1" showErrorMessage="1" promptTitle="NB :" prompt="Les séjours ne sont pas pris en compte." sqref="M34:M37">
      <formula1>0</formula1>
      <formula2>0</formula2>
    </dataValidation>
    <dataValidation type="list" operator="equal" allowBlank="1" showErrorMessage="1" sqref="I7:J21">
      <formula1>"X,"</formula1>
      <formula2>0</formula2>
    </dataValidation>
  </dataValidations>
  <printOptions horizontalCentered="1"/>
  <pageMargins left="0.39374999999999999" right="0.39374999999999999" top="0.39374999999999999" bottom="0.51180555555555551" header="0.51180555555555551" footer="0.51180555555555551"/>
  <pageSetup paperSize="9" firstPageNumber="0" orientation="landscape" horizontalDpi="300" verticalDpi="300"/>
  <headerFooter alignWithMargins="0"/>
  <colBreaks count="1" manualBreakCount="1">
    <brk id="1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3"/>
    <pageSetUpPr fitToPage="1"/>
  </sheetPr>
  <dimension ref="A1:L56"/>
  <sheetViews>
    <sheetView zoomScale="90" zoomScaleNormal="90" workbookViewId="0">
      <selection activeCell="A6" sqref="A6"/>
    </sheetView>
  </sheetViews>
  <sheetFormatPr baseColWidth="10" defaultColWidth="11.5703125" defaultRowHeight="12.75" x14ac:dyDescent="0.2"/>
  <cols>
    <col min="1" max="1" width="12.5703125" style="102" customWidth="1"/>
    <col min="2" max="16384" width="11.5703125" style="102"/>
  </cols>
  <sheetData>
    <row r="1" spans="1:12" ht="30.6" customHeight="1" x14ac:dyDescent="0.2">
      <c r="A1" s="572" t="s">
        <v>193</v>
      </c>
      <c r="B1" s="572"/>
      <c r="C1" s="572"/>
      <c r="D1" s="572"/>
      <c r="E1" s="572"/>
      <c r="F1" s="572"/>
      <c r="G1" s="572"/>
      <c r="H1" s="572"/>
      <c r="I1" s="572"/>
      <c r="J1" s="572"/>
      <c r="K1" s="572"/>
      <c r="L1" s="169"/>
    </row>
    <row r="2" spans="1:12" ht="35.1" customHeight="1" x14ac:dyDescent="0.2">
      <c r="A2" s="572"/>
      <c r="B2" s="572"/>
      <c r="C2" s="572"/>
      <c r="D2" s="572"/>
      <c r="E2" s="572"/>
      <c r="F2" s="572"/>
      <c r="G2" s="572"/>
      <c r="H2" s="572"/>
      <c r="I2" s="572"/>
      <c r="J2" s="572"/>
      <c r="K2" s="572"/>
    </row>
    <row r="3" spans="1:12" ht="53.1" customHeight="1" x14ac:dyDescent="0.2">
      <c r="A3" s="573" t="s">
        <v>194</v>
      </c>
      <c r="B3" s="573"/>
      <c r="C3" s="573"/>
      <c r="D3" s="573"/>
      <c r="E3" s="573"/>
      <c r="F3" s="573"/>
      <c r="G3" s="573"/>
      <c r="H3" s="573"/>
      <c r="I3" s="573"/>
      <c r="J3" s="573"/>
      <c r="K3" s="573"/>
    </row>
    <row r="4" spans="1:12" x14ac:dyDescent="0.2">
      <c r="A4" s="570" t="s">
        <v>195</v>
      </c>
      <c r="B4" s="570"/>
      <c r="C4" s="570"/>
      <c r="D4" s="570"/>
      <c r="E4" s="570"/>
      <c r="F4" s="570"/>
      <c r="G4" s="570"/>
      <c r="H4" s="570"/>
      <c r="I4" s="570"/>
      <c r="J4" s="570"/>
      <c r="K4" s="570"/>
    </row>
    <row r="5" spans="1:12" ht="53.1" customHeight="1" x14ac:dyDescent="0.2">
      <c r="A5" s="569" t="s">
        <v>196</v>
      </c>
      <c r="B5" s="569"/>
      <c r="C5" s="569"/>
      <c r="D5" s="569"/>
      <c r="E5" s="569"/>
      <c r="F5" s="569"/>
      <c r="G5" s="569"/>
      <c r="H5" s="569"/>
      <c r="I5" s="569"/>
      <c r="J5" s="569"/>
      <c r="K5" s="569"/>
      <c r="L5" s="170"/>
    </row>
    <row r="6" spans="1:12" x14ac:dyDescent="0.2">
      <c r="A6" s="171"/>
      <c r="B6" s="172"/>
    </row>
    <row r="8" spans="1:12" x14ac:dyDescent="0.2">
      <c r="A8" s="173">
        <f>IF(A6="",0,IF(A6&lt;=7,5,0))</f>
        <v>0</v>
      </c>
      <c r="B8" s="102" t="s">
        <v>197</v>
      </c>
    </row>
    <row r="9" spans="1:12" x14ac:dyDescent="0.2">
      <c r="A9" s="174" t="s">
        <v>198</v>
      </c>
    </row>
    <row r="10" spans="1:12" x14ac:dyDescent="0.2">
      <c r="L10" s="175"/>
    </row>
    <row r="11" spans="1:12" x14ac:dyDescent="0.2">
      <c r="A11" s="570" t="s">
        <v>199</v>
      </c>
      <c r="B11" s="570"/>
      <c r="C11" s="570"/>
      <c r="D11" s="570"/>
      <c r="E11" s="570"/>
      <c r="F11" s="570"/>
      <c r="G11" s="570"/>
      <c r="H11" s="570"/>
      <c r="I11" s="570"/>
      <c r="J11" s="570"/>
      <c r="K11" s="570"/>
      <c r="L11" s="175"/>
    </row>
    <row r="12" spans="1:12" x14ac:dyDescent="0.2">
      <c r="A12" s="52" t="s">
        <v>200</v>
      </c>
      <c r="L12" s="175"/>
    </row>
    <row r="13" spans="1:12" x14ac:dyDescent="0.2">
      <c r="A13" s="171"/>
      <c r="B13" s="172"/>
      <c r="L13" s="175"/>
    </row>
    <row r="15" spans="1:12" x14ac:dyDescent="0.2">
      <c r="A15" s="571" t="str">
        <f>"Quel est le tarif journée pour une famille dont le QF est inférieur au montant ci-dessus ("&amp;A13&amp;") ?"</f>
        <v>Quel est le tarif journée pour une famille dont le QF est inférieur au montant ci-dessus () ?</v>
      </c>
      <c r="B15" s="571"/>
      <c r="C15" s="571"/>
      <c r="D15" s="571"/>
      <c r="E15" s="571"/>
      <c r="F15" s="571"/>
      <c r="G15" s="571"/>
      <c r="H15" s="571"/>
      <c r="I15" s="571"/>
      <c r="J15" s="571"/>
      <c r="K15" s="571"/>
    </row>
    <row r="16" spans="1:12" ht="40.700000000000003" customHeight="1" x14ac:dyDescent="0.2">
      <c r="A16" s="571" t="s">
        <v>201</v>
      </c>
      <c r="B16" s="571"/>
      <c r="C16" s="571"/>
      <c r="D16" s="571"/>
      <c r="E16" s="571"/>
      <c r="F16" s="571"/>
      <c r="G16" s="571"/>
      <c r="H16" s="571"/>
      <c r="I16" s="571"/>
      <c r="J16" s="571"/>
      <c r="K16" s="571"/>
    </row>
    <row r="17" spans="1:11" x14ac:dyDescent="0.2">
      <c r="A17" s="171"/>
      <c r="B17" s="172"/>
    </row>
    <row r="19" spans="1:11" x14ac:dyDescent="0.2">
      <c r="A19" s="173">
        <f>IF(OR(A13="",A17=""),0,IF(A8=5,0,IF(AND(A13&lt;550,A17&lt;7),2,0)))</f>
        <v>0</v>
      </c>
      <c r="B19" s="102" t="s">
        <v>197</v>
      </c>
    </row>
    <row r="20" spans="1:11" ht="102" x14ac:dyDescent="0.2">
      <c r="A20" s="176" t="s">
        <v>202</v>
      </c>
    </row>
    <row r="21" spans="1:11" x14ac:dyDescent="0.2">
      <c r="A21" s="177"/>
    </row>
    <row r="22" spans="1:11" x14ac:dyDescent="0.2">
      <c r="A22" s="570" t="s">
        <v>203</v>
      </c>
      <c r="B22" s="570"/>
      <c r="C22" s="570"/>
      <c r="D22" s="570"/>
      <c r="E22" s="570"/>
      <c r="F22" s="570"/>
      <c r="G22" s="570"/>
      <c r="H22" s="570"/>
      <c r="I22" s="570"/>
      <c r="J22" s="570"/>
      <c r="K22" s="570"/>
    </row>
    <row r="23" spans="1:11" ht="53.1" customHeight="1" x14ac:dyDescent="0.2">
      <c r="A23" s="569" t="s">
        <v>204</v>
      </c>
      <c r="B23" s="569"/>
      <c r="C23" s="569"/>
      <c r="D23" s="569"/>
      <c r="E23" s="569"/>
      <c r="F23" s="569"/>
      <c r="G23" s="569"/>
      <c r="H23" s="569"/>
      <c r="I23" s="569"/>
      <c r="J23" s="569"/>
      <c r="K23" s="569"/>
    </row>
    <row r="24" spans="1:11" x14ac:dyDescent="0.2">
      <c r="A24" s="171"/>
      <c r="B24" s="172"/>
    </row>
    <row r="26" spans="1:11" x14ac:dyDescent="0.2">
      <c r="A26" s="173">
        <f>IF(A24="",0,IF(A24&lt;=17,3,0))</f>
        <v>0</v>
      </c>
      <c r="B26" s="102" t="s">
        <v>197</v>
      </c>
    </row>
    <row r="27" spans="1:11" x14ac:dyDescent="0.2">
      <c r="A27" s="174" t="s">
        <v>205</v>
      </c>
    </row>
    <row r="29" spans="1:11" x14ac:dyDescent="0.2">
      <c r="A29" s="570" t="s">
        <v>206</v>
      </c>
      <c r="B29" s="570"/>
      <c r="C29" s="570"/>
      <c r="D29" s="570"/>
      <c r="E29" s="570"/>
      <c r="F29" s="570"/>
      <c r="G29" s="570"/>
      <c r="H29" s="570"/>
      <c r="I29" s="570"/>
      <c r="J29" s="570"/>
      <c r="K29" s="570"/>
    </row>
    <row r="30" spans="1:11" x14ac:dyDescent="0.2">
      <c r="A30" s="52" t="s">
        <v>207</v>
      </c>
    </row>
    <row r="31" spans="1:11" x14ac:dyDescent="0.2">
      <c r="A31" s="171"/>
      <c r="B31" s="172"/>
    </row>
    <row r="33" spans="1:11" x14ac:dyDescent="0.2">
      <c r="A33" s="571" t="str">
        <f>"Quel est le tarif journée pour une famille dont le QF est supérieur au montant ci-dessus ("&amp;A31&amp;") ?"</f>
        <v>Quel est le tarif journée pour une famille dont le QF est supérieur au montant ci-dessus () ?</v>
      </c>
      <c r="B33" s="571"/>
      <c r="C33" s="571"/>
      <c r="D33" s="571"/>
      <c r="E33" s="571"/>
      <c r="F33" s="571"/>
      <c r="G33" s="571"/>
      <c r="H33" s="571"/>
      <c r="I33" s="571"/>
      <c r="J33" s="571"/>
      <c r="K33" s="571"/>
    </row>
    <row r="34" spans="1:11" ht="40.700000000000003" customHeight="1" x14ac:dyDescent="0.2">
      <c r="A34" s="571" t="s">
        <v>201</v>
      </c>
      <c r="B34" s="571"/>
      <c r="C34" s="571"/>
      <c r="D34" s="571"/>
      <c r="E34" s="571"/>
      <c r="F34" s="571"/>
      <c r="G34" s="571"/>
      <c r="H34" s="571"/>
      <c r="I34" s="571"/>
      <c r="J34" s="571"/>
      <c r="K34" s="571"/>
    </row>
    <row r="35" spans="1:11" x14ac:dyDescent="0.2">
      <c r="A35" s="171"/>
      <c r="B35" s="172"/>
    </row>
    <row r="37" spans="1:11" x14ac:dyDescent="0.2">
      <c r="A37" s="173">
        <f>IF(OR(A31="",A35=""),0,IF(AND(A31&lt;=1400,A35&lt;=17),2,0))</f>
        <v>0</v>
      </c>
      <c r="B37" s="102" t="s">
        <v>197</v>
      </c>
    </row>
    <row r="38" spans="1:11" ht="89.25" x14ac:dyDescent="0.2">
      <c r="A38" s="176" t="s">
        <v>208</v>
      </c>
    </row>
    <row r="39" spans="1:11" x14ac:dyDescent="0.2">
      <c r="A39" s="178"/>
    </row>
    <row r="40" spans="1:11" x14ac:dyDescent="0.2">
      <c r="A40" s="568" t="s">
        <v>209</v>
      </c>
      <c r="B40" s="568"/>
      <c r="C40" s="568"/>
      <c r="D40" s="568"/>
      <c r="E40" s="568"/>
      <c r="F40" s="568"/>
      <c r="G40" s="568"/>
      <c r="H40" s="568"/>
      <c r="I40" s="568"/>
      <c r="J40" s="568"/>
      <c r="K40" s="568"/>
    </row>
    <row r="41" spans="1:11" ht="9.75" customHeight="1" x14ac:dyDescent="0.2"/>
    <row r="42" spans="1:11" ht="18.600000000000001" customHeight="1" x14ac:dyDescent="0.2">
      <c r="A42" s="562" t="s">
        <v>210</v>
      </c>
      <c r="B42" s="562"/>
      <c r="C42" s="562"/>
      <c r="D42" s="562"/>
      <c r="E42" s="562" t="s">
        <v>211</v>
      </c>
      <c r="F42" s="566" t="str">
        <f>A8+A19&amp;" sur 5"</f>
        <v>0 sur 5</v>
      </c>
      <c r="G42" s="566"/>
    </row>
    <row r="43" spans="1:11" ht="18.600000000000001" customHeight="1" x14ac:dyDescent="0.2">
      <c r="A43" s="562" t="s">
        <v>212</v>
      </c>
      <c r="B43" s="562"/>
      <c r="C43" s="562"/>
      <c r="D43" s="562"/>
      <c r="E43" s="562"/>
      <c r="F43" s="566" t="str">
        <f>A26&amp;" sur 3"</f>
        <v>0 sur 3</v>
      </c>
      <c r="G43" s="566"/>
    </row>
    <row r="44" spans="1:11" ht="18.600000000000001" customHeight="1" x14ac:dyDescent="0.2">
      <c r="A44" s="562" t="s">
        <v>213</v>
      </c>
      <c r="B44" s="562"/>
      <c r="C44" s="562"/>
      <c r="D44" s="562"/>
      <c r="E44" s="562"/>
      <c r="F44" s="566" t="str">
        <f>A37&amp;" sur 2"</f>
        <v>0 sur 2</v>
      </c>
      <c r="G44" s="566"/>
    </row>
    <row r="45" spans="1:11" ht="18.600000000000001" customHeight="1" x14ac:dyDescent="0.2">
      <c r="A45" s="562" t="s">
        <v>214</v>
      </c>
      <c r="B45" s="562"/>
      <c r="C45" s="562"/>
      <c r="D45" s="562"/>
      <c r="E45" s="562"/>
      <c r="F45" s="566" t="str">
        <f>A8+A19+A26+A37&amp;" sur 10"</f>
        <v>0 sur 10</v>
      </c>
      <c r="G45" s="566"/>
    </row>
    <row r="46" spans="1:11" ht="18.600000000000001" customHeight="1" x14ac:dyDescent="0.2">
      <c r="A46" s="562" t="s">
        <v>215</v>
      </c>
      <c r="B46" s="562"/>
      <c r="C46" s="562"/>
      <c r="D46" s="562"/>
      <c r="E46" s="562"/>
      <c r="F46" s="567">
        <f>(A8+A19+A26+A37)*0.01</f>
        <v>0</v>
      </c>
      <c r="G46" s="567"/>
    </row>
    <row r="47" spans="1:11" ht="18.600000000000001" customHeight="1" x14ac:dyDescent="0.2">
      <c r="A47" s="562" t="s">
        <v>216</v>
      </c>
      <c r="B47" s="562"/>
      <c r="C47" s="562"/>
      <c r="D47" s="562"/>
      <c r="E47" s="562"/>
      <c r="F47" s="566">
        <f>'CR p8 Récapitulatif Activité Ex'!G15+'CR p8 Récapitulatif Activité Ex'!G16+'CR p8 Récapitulatif Activité Ex'!G19+'CR p8 Récapitulatif Activité Ex'!G20</f>
        <v>0</v>
      </c>
      <c r="G47" s="566"/>
    </row>
    <row r="48" spans="1:11" ht="18.600000000000001" customHeight="1" x14ac:dyDescent="0.2">
      <c r="A48" s="562" t="s">
        <v>217</v>
      </c>
      <c r="B48" s="562"/>
      <c r="C48" s="562"/>
      <c r="D48" s="562"/>
      <c r="E48" s="562"/>
      <c r="F48" s="563">
        <f>F46*F47</f>
        <v>0</v>
      </c>
      <c r="G48" s="563"/>
    </row>
    <row r="49" spans="1:11" x14ac:dyDescent="0.2">
      <c r="A49" s="179" t="s">
        <v>218</v>
      </c>
    </row>
    <row r="50" spans="1:11" ht="7.5" customHeight="1" x14ac:dyDescent="0.2">
      <c r="A50" s="179"/>
    </row>
    <row r="51" spans="1:11" ht="14.85" customHeight="1" x14ac:dyDescent="0.2">
      <c r="A51" s="564" t="s">
        <v>219</v>
      </c>
      <c r="B51" s="564"/>
      <c r="C51" s="564"/>
      <c r="D51" s="564"/>
      <c r="E51" s="564"/>
      <c r="F51" s="564"/>
      <c r="G51" s="564"/>
      <c r="H51" s="564"/>
      <c r="I51" s="564"/>
      <c r="J51" s="564"/>
      <c r="K51" s="564"/>
    </row>
    <row r="52" spans="1:11" ht="21.6" customHeight="1" x14ac:dyDescent="0.2">
      <c r="A52" s="564"/>
      <c r="B52" s="564"/>
      <c r="C52" s="564"/>
      <c r="D52" s="564"/>
      <c r="E52" s="564"/>
      <c r="F52" s="564"/>
      <c r="G52" s="564"/>
      <c r="H52" s="564"/>
      <c r="I52" s="564"/>
      <c r="J52" s="564"/>
      <c r="K52" s="564"/>
    </row>
    <row r="53" spans="1:11" ht="8.25" customHeight="1" x14ac:dyDescent="0.2"/>
    <row r="54" spans="1:11" ht="14.85" customHeight="1" x14ac:dyDescent="0.2">
      <c r="A54" s="565" t="s">
        <v>220</v>
      </c>
      <c r="B54" s="565"/>
      <c r="C54" s="565"/>
      <c r="D54" s="565"/>
      <c r="E54" s="565"/>
      <c r="F54" s="566">
        <f>'CR p8 Récapitulatif Activité Ex'!G25</f>
        <v>0</v>
      </c>
      <c r="G54" s="566"/>
      <c r="H54"/>
    </row>
    <row r="55" spans="1:11" ht="18.600000000000001" customHeight="1" x14ac:dyDescent="0.2">
      <c r="A55" s="562" t="s">
        <v>221</v>
      </c>
      <c r="B55" s="562"/>
      <c r="C55" s="562"/>
      <c r="D55" s="562"/>
      <c r="E55" s="562"/>
      <c r="F55" s="563">
        <f>F54*0.13</f>
        <v>0</v>
      </c>
      <c r="G55" s="563"/>
      <c r="H55"/>
    </row>
    <row r="56" spans="1:11" ht="14.25" x14ac:dyDescent="0.2">
      <c r="A56" s="179" t="s">
        <v>218</v>
      </c>
      <c r="K56" s="113" t="s">
        <v>222</v>
      </c>
    </row>
  </sheetData>
  <sheetProtection password="C60F" sheet="1"/>
  <mergeCells count="32">
    <mergeCell ref="A11:K11"/>
    <mergeCell ref="A15:K15"/>
    <mergeCell ref="A16:K16"/>
    <mergeCell ref="A22:K22"/>
    <mergeCell ref="A1:K2"/>
    <mergeCell ref="A3:K3"/>
    <mergeCell ref="A4:K4"/>
    <mergeCell ref="A5:K5"/>
    <mergeCell ref="A40:K40"/>
    <mergeCell ref="A42:E42"/>
    <mergeCell ref="F42:G42"/>
    <mergeCell ref="A43:E43"/>
    <mergeCell ref="F43:G43"/>
    <mergeCell ref="A23:K23"/>
    <mergeCell ref="A29:K29"/>
    <mergeCell ref="A33:K33"/>
    <mergeCell ref="A34:K34"/>
    <mergeCell ref="A46:E46"/>
    <mergeCell ref="F46:G46"/>
    <mergeCell ref="A47:E47"/>
    <mergeCell ref="F47:G47"/>
    <mergeCell ref="A44:E44"/>
    <mergeCell ref="F44:G44"/>
    <mergeCell ref="A45:E45"/>
    <mergeCell ref="F45:G45"/>
    <mergeCell ref="A55:E55"/>
    <mergeCell ref="F55:G55"/>
    <mergeCell ref="A48:E48"/>
    <mergeCell ref="F48:G48"/>
    <mergeCell ref="A51:K52"/>
    <mergeCell ref="A54:E54"/>
    <mergeCell ref="F54:G54"/>
  </mergeCells>
  <phoneticPr fontId="80" type="noConversion"/>
  <dataValidations count="5">
    <dataValidation operator="equal" allowBlank="1" showInputMessage="1" showErrorMessage="1" promptTitle="Exemple :" prompt="Un gestionnaire propose les tarifs suivants :_x000a_QF 0 de 300 € ==&gt; 5€ la journée_x000a_QF 300 à 800€         ==&gt; 10€ la journée_x000a_QF 800 à 1200€       ==&gt; 15€ la journée_x000a_QF 1200€ à 1400€   ==&gt; 18€ la journée_x000a_QF plus de 1400€   ==&gt; 20€ la journée_x000a__x000a_Il indique 300€" sqref="A13">
      <formula1>0</formula1>
      <formula2>0</formula2>
    </dataValidation>
    <dataValidation operator="equal" allowBlank="1" showInputMessage="1" showErrorMessage="1" promptTitle="NB :" prompt="Exemple : _x000a_Si un gestionnaire" sqref="A17">
      <formula1>0</formula1>
      <formula2>0</formula2>
    </dataValidation>
    <dataValidation operator="equal" allowBlank="1" showInputMessage="1" showErrorMessage="1" promptTitle="NB :" prompt="Pour déterminer le montant, voir les consignes du critère 1." sqref="A24">
      <formula1>0</formula1>
      <formula2>0</formula2>
    </dataValidation>
    <dataValidation operator="equal" allowBlank="1" showInputMessage="1" showErrorMessage="1" promptTitle="Exemple :" sqref="A31">
      <formula1>0</formula1>
      <formula2>0</formula2>
    </dataValidation>
    <dataValidation operator="equal" allowBlank="1" showInputMessage="1" showErrorMessage="1" promptTitle="NB :" prompt="Exemple : _x000a_Si un gestionnaire p" sqref="A35">
      <formula1>0</formula1>
      <formula2>0</formula2>
    </dataValidation>
  </dataValidations>
  <pageMargins left="0.78749999999999998" right="0.78749999999999998" top="0.78749999999999998" bottom="0.78749999999999998" header="0.51180555555555551" footer="0.51180555555555551"/>
  <pageSetup paperSize="9" firstPageNumber="0" orientation="portrait" horizontalDpi="300" verticalDpi="300"/>
  <headerFooter alignWithMargins="0"/>
  <colBreaks count="1" manualBreakCount="1">
    <brk id="1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3"/>
    <pageSetUpPr fitToPage="1"/>
  </sheetPr>
  <dimension ref="A1:FE72"/>
  <sheetViews>
    <sheetView zoomScale="90" zoomScaleNormal="90" workbookViewId="0">
      <selection activeCell="F44" sqref="F44"/>
    </sheetView>
  </sheetViews>
  <sheetFormatPr baseColWidth="10" defaultRowHeight="15.75" x14ac:dyDescent="0.25"/>
  <cols>
    <col min="1" max="1" width="11.140625" style="180" customWidth="1"/>
    <col min="2" max="2" width="25" style="181" customWidth="1"/>
    <col min="3" max="3" width="10.140625" style="182" customWidth="1"/>
    <col min="4" max="4" width="18.140625" style="182" customWidth="1"/>
    <col min="5" max="5" width="17.85546875" style="182" customWidth="1"/>
    <col min="6" max="7" width="19.5703125" style="183" customWidth="1"/>
    <col min="8" max="8" width="17.85546875" style="183" customWidth="1"/>
    <col min="9" max="9" width="15.85546875" style="184" customWidth="1"/>
    <col min="10" max="10" width="11.42578125" style="185"/>
    <col min="11" max="11" width="58.85546875" style="185" customWidth="1"/>
    <col min="12" max="14" width="15.7109375" style="185" customWidth="1"/>
    <col min="15" max="15" width="20.140625" style="185" customWidth="1"/>
    <col min="16" max="16384" width="11.42578125" style="185"/>
  </cols>
  <sheetData>
    <row r="1" spans="1:9" s="186" customFormat="1" ht="96.6" customHeight="1" x14ac:dyDescent="0.25">
      <c r="A1" s="600" t="s">
        <v>223</v>
      </c>
      <c r="B1" s="600"/>
      <c r="C1" s="600"/>
      <c r="D1" s="600"/>
      <c r="E1" s="600"/>
      <c r="F1" s="600"/>
      <c r="G1" s="600"/>
      <c r="H1" s="600"/>
      <c r="I1" s="600"/>
    </row>
    <row r="2" spans="1:9" ht="24" customHeight="1" x14ac:dyDescent="0.25">
      <c r="A2" s="187"/>
      <c r="B2" s="188"/>
      <c r="C2" s="188"/>
      <c r="D2" s="188"/>
      <c r="E2" s="188"/>
      <c r="F2" s="188"/>
      <c r="G2" s="55" t="s">
        <v>76</v>
      </c>
      <c r="H2" s="56" t="s">
        <v>224</v>
      </c>
      <c r="I2" s="57">
        <f>'CR p1 identification'!F7</f>
        <v>0</v>
      </c>
    </row>
    <row r="3" spans="1:9" ht="25.9" customHeight="1" x14ac:dyDescent="0.25">
      <c r="A3" s="187"/>
      <c r="B3" s="188"/>
      <c r="C3" s="188"/>
      <c r="D3" s="188"/>
      <c r="E3" s="188"/>
      <c r="F3" s="188"/>
      <c r="G3" s="59">
        <f>'CR p1 identification'!E4</f>
        <v>2016</v>
      </c>
      <c r="H3" s="60" t="s">
        <v>225</v>
      </c>
      <c r="I3" s="57">
        <f>'CR p1 identification'!D7</f>
        <v>0</v>
      </c>
    </row>
    <row r="4" spans="1:9" ht="25.9" customHeight="1" x14ac:dyDescent="0.25">
      <c r="A4" s="187"/>
      <c r="B4" s="188"/>
      <c r="C4" s="189"/>
      <c r="D4" s="189"/>
      <c r="E4" s="189"/>
      <c r="F4" s="190"/>
      <c r="G4" s="191" t="s">
        <v>226</v>
      </c>
      <c r="H4" s="601" t="str">
        <f>IF('CR p1 identification'!$D$17="","",'CR p1 identification'!$D$17)</f>
        <v/>
      </c>
      <c r="I4" s="601"/>
    </row>
    <row r="5" spans="1:9" ht="25.9" customHeight="1" x14ac:dyDescent="0.25">
      <c r="A5" s="187"/>
      <c r="B5" s="188"/>
      <c r="C5" s="189"/>
      <c r="D5" s="189"/>
      <c r="E5" s="189"/>
      <c r="F5" s="190"/>
      <c r="G5" s="191" t="s">
        <v>227</v>
      </c>
      <c r="H5" s="601" t="str">
        <f>IF('CR p1 identification'!$D$19="","",'CR p1 identification'!$D$19)</f>
        <v/>
      </c>
      <c r="I5" s="601"/>
    </row>
    <row r="6" spans="1:9" ht="14.85" customHeight="1" x14ac:dyDescent="0.25">
      <c r="A6" s="187"/>
      <c r="B6" s="188"/>
      <c r="C6" s="189"/>
      <c r="D6" s="189"/>
      <c r="E6" s="189"/>
      <c r="F6" s="190"/>
      <c r="G6" s="190"/>
      <c r="H6" s="192"/>
      <c r="I6" s="193"/>
    </row>
    <row r="7" spans="1:9" ht="45" x14ac:dyDescent="0.25">
      <c r="A7" s="590" t="s">
        <v>228</v>
      </c>
      <c r="B7" s="590"/>
      <c r="C7" s="590"/>
      <c r="D7" s="590"/>
      <c r="E7" s="590"/>
      <c r="F7" s="194" t="s">
        <v>229</v>
      </c>
      <c r="G7" s="195" t="s">
        <v>230</v>
      </c>
      <c r="H7" s="194" t="s">
        <v>231</v>
      </c>
      <c r="I7" s="196" t="s">
        <v>232</v>
      </c>
    </row>
    <row r="8" spans="1:9" s="200" customFormat="1" x14ac:dyDescent="0.2">
      <c r="A8" s="197">
        <v>60</v>
      </c>
      <c r="B8" s="583" t="s">
        <v>233</v>
      </c>
      <c r="C8" s="583"/>
      <c r="D8" s="583"/>
      <c r="E8" s="583"/>
      <c r="F8" s="198"/>
      <c r="G8" s="199"/>
      <c r="H8" s="194">
        <f>F8+G8</f>
        <v>0</v>
      </c>
      <c r="I8" s="196"/>
    </row>
    <row r="9" spans="1:9" s="200" customFormat="1" x14ac:dyDescent="0.2">
      <c r="A9" s="201">
        <v>61</v>
      </c>
      <c r="B9" s="583" t="s">
        <v>234</v>
      </c>
      <c r="C9" s="583"/>
      <c r="D9" s="583"/>
      <c r="E9" s="583"/>
      <c r="F9" s="198"/>
      <c r="G9" s="199"/>
      <c r="H9" s="194">
        <f>F9+G9</f>
        <v>0</v>
      </c>
      <c r="I9" s="196"/>
    </row>
    <row r="10" spans="1:9" s="205" customFormat="1" x14ac:dyDescent="0.2">
      <c r="A10" s="201">
        <v>62</v>
      </c>
      <c r="B10" s="583" t="s">
        <v>235</v>
      </c>
      <c r="C10" s="583"/>
      <c r="D10" s="583"/>
      <c r="E10" s="583"/>
      <c r="F10" s="202"/>
      <c r="G10" s="203"/>
      <c r="H10" s="202"/>
      <c r="I10" s="204"/>
    </row>
    <row r="11" spans="1:9" s="205" customFormat="1" x14ac:dyDescent="0.2">
      <c r="A11" s="206"/>
      <c r="B11" s="597" t="s">
        <v>236</v>
      </c>
      <c r="C11" s="597"/>
      <c r="D11" s="597"/>
      <c r="E11" s="207" t="s">
        <v>237</v>
      </c>
      <c r="F11" s="208"/>
      <c r="G11" s="209"/>
      <c r="H11" s="210">
        <f>F11+G11</f>
        <v>0</v>
      </c>
      <c r="I11" s="598"/>
    </row>
    <row r="12" spans="1:9" s="205" customFormat="1" x14ac:dyDescent="0.2">
      <c r="A12" s="206"/>
      <c r="B12" s="599" t="s">
        <v>238</v>
      </c>
      <c r="C12" s="599"/>
      <c r="D12" s="599"/>
      <c r="E12" s="211" t="s">
        <v>239</v>
      </c>
      <c r="F12" s="212"/>
      <c r="G12" s="212"/>
      <c r="H12" s="213">
        <f>F12+G12</f>
        <v>0</v>
      </c>
      <c r="I12" s="598"/>
    </row>
    <row r="13" spans="1:9" s="205" customFormat="1" x14ac:dyDescent="0.2">
      <c r="A13" s="214"/>
      <c r="B13" s="593" t="s">
        <v>240</v>
      </c>
      <c r="C13" s="593"/>
      <c r="D13" s="593"/>
      <c r="E13" s="593"/>
      <c r="F13" s="215">
        <f>SUM(F11+F12)</f>
        <v>0</v>
      </c>
      <c r="G13" s="215">
        <f>SUM(G11+G12)</f>
        <v>0</v>
      </c>
      <c r="H13" s="216">
        <f>SUM(H11+H12)</f>
        <v>0</v>
      </c>
      <c r="I13" s="598"/>
    </row>
    <row r="14" spans="1:9" s="205" customFormat="1" x14ac:dyDescent="0.2">
      <c r="A14" s="206">
        <v>63</v>
      </c>
      <c r="B14" s="583" t="s">
        <v>241</v>
      </c>
      <c r="C14" s="583"/>
      <c r="D14" s="583"/>
      <c r="E14" s="583"/>
      <c r="F14" s="202"/>
      <c r="G14" s="203"/>
      <c r="H14" s="202"/>
      <c r="I14" s="204"/>
    </row>
    <row r="15" spans="1:9" s="217" customFormat="1" x14ac:dyDescent="0.2">
      <c r="A15" s="206"/>
      <c r="B15" s="597" t="s">
        <v>242</v>
      </c>
      <c r="C15" s="597"/>
      <c r="D15" s="597"/>
      <c r="E15" s="207" t="s">
        <v>237</v>
      </c>
      <c r="F15" s="208"/>
      <c r="G15" s="209"/>
      <c r="H15" s="210">
        <f>F15+G15</f>
        <v>0</v>
      </c>
      <c r="I15" s="598"/>
    </row>
    <row r="16" spans="1:9" s="217" customFormat="1" x14ac:dyDescent="0.2">
      <c r="A16" s="206"/>
      <c r="B16" s="599" t="s">
        <v>243</v>
      </c>
      <c r="C16" s="599"/>
      <c r="D16" s="599"/>
      <c r="E16" s="211" t="s">
        <v>239</v>
      </c>
      <c r="F16" s="212"/>
      <c r="G16" s="212"/>
      <c r="H16" s="213">
        <f>F16+G16</f>
        <v>0</v>
      </c>
      <c r="I16" s="598"/>
    </row>
    <row r="17" spans="1:9" s="217" customFormat="1" x14ac:dyDescent="0.2">
      <c r="A17" s="214"/>
      <c r="B17" s="593" t="s">
        <v>244</v>
      </c>
      <c r="C17" s="593"/>
      <c r="D17" s="593"/>
      <c r="E17" s="593"/>
      <c r="F17" s="215">
        <f>SUM(F15+F16)</f>
        <v>0</v>
      </c>
      <c r="G17" s="215">
        <f>SUM(G15+G16)</f>
        <v>0</v>
      </c>
      <c r="H17" s="216">
        <f>SUM(H15+H16)</f>
        <v>0</v>
      </c>
      <c r="I17" s="598"/>
    </row>
    <row r="18" spans="1:9" s="205" customFormat="1" x14ac:dyDescent="0.2">
      <c r="A18" s="595">
        <v>64</v>
      </c>
      <c r="B18" s="583" t="s">
        <v>245</v>
      </c>
      <c r="C18" s="583"/>
      <c r="D18" s="583"/>
      <c r="E18" s="583"/>
      <c r="F18" s="202"/>
      <c r="G18" s="203"/>
      <c r="H18" s="202"/>
      <c r="I18" s="204"/>
    </row>
    <row r="19" spans="1:9" s="217" customFormat="1" ht="37.35" customHeight="1" x14ac:dyDescent="0.2">
      <c r="A19" s="595"/>
      <c r="B19" s="219" t="s">
        <v>246</v>
      </c>
      <c r="C19" s="596" t="s">
        <v>247</v>
      </c>
      <c r="D19" s="596"/>
      <c r="E19" s="596"/>
      <c r="F19" s="208"/>
      <c r="G19" s="209"/>
      <c r="H19" s="210">
        <f>F19+G19</f>
        <v>0</v>
      </c>
      <c r="I19" s="592"/>
    </row>
    <row r="20" spans="1:9" s="217" customFormat="1" ht="15" x14ac:dyDescent="0.2">
      <c r="A20" s="595"/>
      <c r="B20" s="220" t="s">
        <v>248</v>
      </c>
      <c r="C20" s="221"/>
      <c r="D20" s="221"/>
      <c r="E20" s="222"/>
      <c r="F20" s="212"/>
      <c r="G20" s="223"/>
      <c r="H20" s="210">
        <f>F20+G20</f>
        <v>0</v>
      </c>
      <c r="I20" s="592"/>
    </row>
    <row r="21" spans="1:9" s="217" customFormat="1" ht="15" x14ac:dyDescent="0.2">
      <c r="A21" s="595"/>
      <c r="B21" s="219" t="s">
        <v>249</v>
      </c>
      <c r="C21" s="224"/>
      <c r="D21" s="224"/>
      <c r="E21" s="225"/>
      <c r="F21" s="212"/>
      <c r="G21" s="212"/>
      <c r="H21" s="210">
        <f>F21+G21</f>
        <v>0</v>
      </c>
      <c r="I21" s="592"/>
    </row>
    <row r="22" spans="1:9" s="217" customFormat="1" ht="17.25" customHeight="1" x14ac:dyDescent="0.2">
      <c r="A22" s="226"/>
      <c r="B22" s="593" t="s">
        <v>250</v>
      </c>
      <c r="C22" s="593"/>
      <c r="D22" s="593"/>
      <c r="E22" s="593"/>
      <c r="F22" s="227">
        <f>SUM(F19:F21)</f>
        <v>0</v>
      </c>
      <c r="G22" s="227">
        <f>SUM(G19:G21)</f>
        <v>0</v>
      </c>
      <c r="H22" s="227">
        <f>H19+H20+H21</f>
        <v>0</v>
      </c>
      <c r="I22" s="592"/>
    </row>
    <row r="23" spans="1:9" s="205" customFormat="1" ht="17.25" customHeight="1" x14ac:dyDescent="0.2">
      <c r="A23" s="201">
        <v>65</v>
      </c>
      <c r="B23" s="583" t="s">
        <v>251</v>
      </c>
      <c r="C23" s="583"/>
      <c r="D23" s="583"/>
      <c r="E23" s="583"/>
      <c r="F23" s="198"/>
      <c r="G23" s="199"/>
      <c r="H23" s="194">
        <f>F23+G23</f>
        <v>0</v>
      </c>
      <c r="I23" s="196"/>
    </row>
    <row r="24" spans="1:9" s="205" customFormat="1" ht="17.25" customHeight="1" x14ac:dyDescent="0.2">
      <c r="A24" s="201">
        <v>66</v>
      </c>
      <c r="B24" s="583" t="s">
        <v>252</v>
      </c>
      <c r="C24" s="583"/>
      <c r="D24" s="583"/>
      <c r="E24" s="583"/>
      <c r="F24" s="198"/>
      <c r="G24" s="199"/>
      <c r="H24" s="194">
        <f>F24+G24</f>
        <v>0</v>
      </c>
      <c r="I24" s="196"/>
    </row>
    <row r="25" spans="1:9" s="205" customFormat="1" x14ac:dyDescent="0.2">
      <c r="A25" s="201">
        <v>67</v>
      </c>
      <c r="B25" s="583" t="s">
        <v>253</v>
      </c>
      <c r="C25" s="583"/>
      <c r="D25" s="583"/>
      <c r="E25" s="583"/>
      <c r="F25" s="198"/>
      <c r="G25" s="199"/>
      <c r="H25" s="194">
        <f>F25+G25</f>
        <v>0</v>
      </c>
      <c r="I25" s="196"/>
    </row>
    <row r="26" spans="1:9" s="205" customFormat="1" x14ac:dyDescent="0.2">
      <c r="A26" s="591">
        <v>68</v>
      </c>
      <c r="B26" s="583" t="s">
        <v>254</v>
      </c>
      <c r="C26" s="583"/>
      <c r="D26" s="583"/>
      <c r="E26" s="583"/>
      <c r="F26" s="202"/>
      <c r="G26" s="203"/>
      <c r="H26" s="202"/>
      <c r="I26" s="204"/>
    </row>
    <row r="27" spans="1:9" s="217" customFormat="1" ht="15" x14ac:dyDescent="0.2">
      <c r="A27" s="591"/>
      <c r="B27" s="228" t="s">
        <v>255</v>
      </c>
      <c r="C27" s="229"/>
      <c r="D27" s="229"/>
      <c r="E27" s="230"/>
      <c r="F27" s="208"/>
      <c r="G27" s="209"/>
      <c r="H27" s="210">
        <f>F27+G27</f>
        <v>0</v>
      </c>
      <c r="I27" s="592"/>
    </row>
    <row r="28" spans="1:9" s="217" customFormat="1" ht="15" x14ac:dyDescent="0.2">
      <c r="A28" s="591"/>
      <c r="B28" s="219" t="s">
        <v>256</v>
      </c>
      <c r="C28" s="231"/>
      <c r="D28" s="231"/>
      <c r="E28" s="232"/>
      <c r="F28" s="212"/>
      <c r="G28" s="223"/>
      <c r="H28" s="233">
        <f>F28+G28</f>
        <v>0</v>
      </c>
      <c r="I28" s="592"/>
    </row>
    <row r="29" spans="1:9" s="217" customFormat="1" x14ac:dyDescent="0.2">
      <c r="A29" s="591"/>
      <c r="B29" s="593" t="s">
        <v>257</v>
      </c>
      <c r="C29" s="593"/>
      <c r="D29" s="593"/>
      <c r="E29" s="593"/>
      <c r="F29" s="227">
        <f>SUM(F27:F28)</f>
        <v>0</v>
      </c>
      <c r="G29" s="227">
        <f>SUM(G27:G28)</f>
        <v>0</v>
      </c>
      <c r="H29" s="227">
        <f>SUM(H27:H28)</f>
        <v>0</v>
      </c>
      <c r="I29" s="592"/>
    </row>
    <row r="30" spans="1:9" s="217" customFormat="1" x14ac:dyDescent="0.2">
      <c r="A30" s="218">
        <v>69</v>
      </c>
      <c r="B30" s="583" t="s">
        <v>258</v>
      </c>
      <c r="C30" s="583"/>
      <c r="D30" s="583"/>
      <c r="E30" s="583"/>
      <c r="F30" s="234"/>
      <c r="G30" s="235"/>
      <c r="H30" s="236">
        <f>F30+G30</f>
        <v>0</v>
      </c>
      <c r="I30" s="196"/>
    </row>
    <row r="31" spans="1:9" s="217" customFormat="1" x14ac:dyDescent="0.2">
      <c r="A31" s="218"/>
      <c r="B31" s="584" t="s">
        <v>259</v>
      </c>
      <c r="C31" s="584"/>
      <c r="D31" s="584"/>
      <c r="E31" s="584"/>
      <c r="F31" s="236">
        <f>F8+F9+F13+F17+F22+F23+F24+F25+F29+F30</f>
        <v>0</v>
      </c>
      <c r="G31" s="236">
        <f>G8+G9+G13+G17+G22+G23+G24+G25+G29+G30</f>
        <v>0</v>
      </c>
      <c r="H31" s="236">
        <f>H8+H9+H13+H17+H22+H23+H24+H25+H29+H30</f>
        <v>0</v>
      </c>
      <c r="I31" s="196"/>
    </row>
    <row r="32" spans="1:9" s="205" customFormat="1" x14ac:dyDescent="0.2">
      <c r="A32" s="591">
        <v>86</v>
      </c>
      <c r="B32" s="583" t="s">
        <v>260</v>
      </c>
      <c r="C32" s="583"/>
      <c r="D32" s="583"/>
      <c r="E32" s="583"/>
      <c r="F32" s="202"/>
      <c r="G32" s="203"/>
      <c r="H32" s="202"/>
      <c r="I32" s="204"/>
    </row>
    <row r="33" spans="1:161" s="217" customFormat="1" ht="15" x14ac:dyDescent="0.2">
      <c r="A33" s="591"/>
      <c r="B33" s="220" t="s">
        <v>261</v>
      </c>
      <c r="C33" s="237"/>
      <c r="D33" s="237"/>
      <c r="E33" s="238"/>
      <c r="F33" s="239"/>
      <c r="G33" s="240"/>
      <c r="H33" s="210">
        <f>F33+G33</f>
        <v>0</v>
      </c>
      <c r="I33" s="592"/>
    </row>
    <row r="34" spans="1:161" s="217" customFormat="1" ht="15" x14ac:dyDescent="0.2">
      <c r="A34" s="591"/>
      <c r="B34" s="219" t="s">
        <v>262</v>
      </c>
      <c r="C34" s="231"/>
      <c r="D34" s="231"/>
      <c r="E34" s="232"/>
      <c r="F34" s="212"/>
      <c r="G34" s="223"/>
      <c r="H34" s="210">
        <f>F34+G34</f>
        <v>0</v>
      </c>
      <c r="I34" s="592"/>
    </row>
    <row r="35" spans="1:161" s="217" customFormat="1" x14ac:dyDescent="0.2">
      <c r="A35" s="591"/>
      <c r="B35" s="593" t="s">
        <v>263</v>
      </c>
      <c r="C35" s="593"/>
      <c r="D35" s="593"/>
      <c r="E35" s="593"/>
      <c r="F35" s="227">
        <f>SUM(F33:F34)</f>
        <v>0</v>
      </c>
      <c r="G35" s="227">
        <f>SUM(G33:G34)</f>
        <v>0</v>
      </c>
      <c r="H35" s="227">
        <f>F35+G35</f>
        <v>0</v>
      </c>
      <c r="I35" s="592"/>
    </row>
    <row r="36" spans="1:161" s="200" customFormat="1" x14ac:dyDescent="0.2">
      <c r="A36" s="241"/>
      <c r="B36" s="594" t="s">
        <v>264</v>
      </c>
      <c r="C36" s="594"/>
      <c r="D36" s="594"/>
      <c r="E36" s="594"/>
      <c r="F36" s="242">
        <f>F31+F33+F34</f>
        <v>0</v>
      </c>
      <c r="G36" s="242">
        <f>G31+G33+G34</f>
        <v>0</v>
      </c>
      <c r="H36" s="242">
        <f>H31+H33+H34</f>
        <v>0</v>
      </c>
      <c r="I36" s="243"/>
    </row>
    <row r="37" spans="1:161" s="200" customFormat="1" x14ac:dyDescent="0.25">
      <c r="A37" s="244"/>
      <c r="B37" s="245"/>
      <c r="C37" s="245"/>
      <c r="D37" s="245"/>
      <c r="E37" s="245"/>
      <c r="F37" s="246"/>
      <c r="G37" s="246"/>
      <c r="H37" s="247"/>
      <c r="I37" s="248"/>
    </row>
    <row r="38" spans="1:161" s="200" customFormat="1" x14ac:dyDescent="0.25">
      <c r="A38" s="244"/>
      <c r="B38" s="245"/>
      <c r="C38" s="245"/>
      <c r="D38" s="245"/>
      <c r="E38" s="245"/>
      <c r="F38" s="246"/>
      <c r="G38" s="190"/>
      <c r="H38" s="247"/>
      <c r="I38" s="248"/>
    </row>
    <row r="39" spans="1:161" s="200" customFormat="1" ht="43.9" customHeight="1" x14ac:dyDescent="0.2">
      <c r="A39" s="590" t="s">
        <v>265</v>
      </c>
      <c r="B39" s="590"/>
      <c r="C39" s="590"/>
      <c r="D39" s="590"/>
      <c r="E39" s="590"/>
      <c r="F39" s="194" t="s">
        <v>229</v>
      </c>
      <c r="G39" s="195" t="s">
        <v>266</v>
      </c>
      <c r="H39" s="194" t="s">
        <v>267</v>
      </c>
      <c r="I39" s="196" t="s">
        <v>232</v>
      </c>
      <c r="J39" s="249"/>
      <c r="K39" s="582" t="s">
        <v>268</v>
      </c>
      <c r="L39" s="582"/>
      <c r="M39" s="582"/>
      <c r="N39" s="582"/>
      <c r="O39" s="250"/>
      <c r="P39" s="250"/>
      <c r="Q39" s="251"/>
      <c r="R39" s="249"/>
      <c r="S39" s="249"/>
      <c r="T39" s="249"/>
      <c r="U39" s="249"/>
      <c r="V39" s="250"/>
      <c r="W39" s="250"/>
      <c r="X39" s="250"/>
      <c r="Y39" s="251"/>
      <c r="Z39" s="249"/>
      <c r="AA39" s="249"/>
      <c r="AB39" s="249"/>
      <c r="AC39" s="249"/>
      <c r="AD39" s="250"/>
      <c r="AE39" s="250"/>
      <c r="AF39" s="250"/>
      <c r="AG39" s="251"/>
      <c r="AH39" s="249"/>
      <c r="AI39" s="249"/>
      <c r="AJ39" s="249"/>
      <c r="AK39" s="249"/>
      <c r="AL39" s="250"/>
      <c r="AM39" s="250"/>
      <c r="AN39" s="250"/>
      <c r="AO39" s="251"/>
      <c r="AP39" s="249"/>
      <c r="AQ39" s="249"/>
      <c r="AR39" s="249"/>
      <c r="AS39" s="249"/>
      <c r="AT39" s="250"/>
      <c r="AU39" s="250"/>
      <c r="AV39" s="250"/>
      <c r="AW39" s="251"/>
      <c r="AX39" s="249"/>
      <c r="AY39" s="249"/>
      <c r="AZ39" s="249"/>
      <c r="BA39" s="249"/>
      <c r="BB39" s="250"/>
      <c r="BC39" s="250"/>
      <c r="BD39" s="250"/>
      <c r="BE39" s="251"/>
      <c r="BF39" s="249"/>
      <c r="BG39" s="249"/>
      <c r="BH39" s="249"/>
      <c r="BI39" s="249"/>
      <c r="BJ39" s="250"/>
      <c r="BK39" s="250"/>
      <c r="BL39" s="250"/>
      <c r="BM39" s="251"/>
      <c r="BN39" s="249"/>
      <c r="BO39" s="249"/>
      <c r="BP39" s="249"/>
      <c r="BQ39" s="249"/>
      <c r="BR39" s="250"/>
      <c r="BS39" s="250"/>
      <c r="BT39" s="250"/>
      <c r="BU39" s="251"/>
      <c r="BV39" s="249"/>
      <c r="BW39" s="249"/>
      <c r="BX39" s="249"/>
      <c r="BY39" s="249"/>
      <c r="BZ39" s="250"/>
      <c r="CA39" s="250"/>
      <c r="CB39" s="250"/>
      <c r="CC39" s="251"/>
      <c r="CD39" s="249"/>
      <c r="CE39" s="249"/>
      <c r="CF39" s="249"/>
      <c r="CG39" s="249"/>
      <c r="CH39" s="250"/>
      <c r="CI39" s="250"/>
      <c r="CJ39" s="250"/>
      <c r="CK39" s="251"/>
      <c r="CL39" s="249"/>
      <c r="CM39" s="249"/>
      <c r="CN39" s="249"/>
      <c r="CO39" s="249"/>
      <c r="CP39" s="250"/>
      <c r="CQ39" s="250"/>
      <c r="CR39" s="250"/>
      <c r="CS39" s="251"/>
      <c r="CT39" s="249"/>
      <c r="CU39" s="249"/>
      <c r="CV39" s="249"/>
      <c r="CW39" s="249"/>
      <c r="CX39" s="250"/>
      <c r="CY39" s="250"/>
      <c r="CZ39" s="250"/>
      <c r="DA39" s="251"/>
      <c r="DB39" s="249"/>
      <c r="DC39" s="249"/>
      <c r="DD39" s="249"/>
      <c r="DE39" s="249"/>
      <c r="DF39" s="250"/>
      <c r="DG39" s="250"/>
      <c r="DH39" s="250"/>
      <c r="DI39" s="251"/>
      <c r="DJ39" s="249"/>
      <c r="DK39" s="249"/>
      <c r="DL39" s="249"/>
      <c r="DM39" s="249"/>
      <c r="DN39" s="250"/>
      <c r="DO39" s="250"/>
      <c r="DP39" s="250"/>
      <c r="DQ39" s="251"/>
      <c r="DR39" s="249"/>
      <c r="DS39" s="249"/>
      <c r="DT39" s="249"/>
      <c r="DU39" s="249"/>
      <c r="DV39" s="250"/>
      <c r="DW39" s="250"/>
      <c r="DX39" s="250"/>
      <c r="DY39" s="251"/>
      <c r="DZ39" s="249"/>
      <c r="EA39" s="249"/>
      <c r="EB39" s="249"/>
      <c r="EC39" s="249"/>
      <c r="ED39" s="250"/>
      <c r="EE39" s="250"/>
      <c r="EF39" s="250"/>
      <c r="EG39" s="251"/>
      <c r="EH39" s="249"/>
      <c r="EI39" s="249"/>
      <c r="EJ39" s="249"/>
      <c r="EK39" s="249"/>
      <c r="EL39" s="250"/>
      <c r="EM39" s="250"/>
      <c r="EN39" s="250"/>
      <c r="EO39" s="251"/>
      <c r="EP39" s="249"/>
      <c r="EQ39" s="249"/>
      <c r="ER39" s="249"/>
      <c r="ES39" s="249"/>
      <c r="ET39" s="250"/>
      <c r="EU39" s="250"/>
      <c r="EV39" s="250"/>
      <c r="EW39" s="251"/>
      <c r="EX39" s="249"/>
      <c r="EY39" s="249"/>
      <c r="EZ39" s="249"/>
      <c r="FA39" s="249"/>
      <c r="FB39" s="250"/>
      <c r="FC39" s="250"/>
      <c r="FD39" s="250"/>
      <c r="FE39" s="251"/>
    </row>
    <row r="40" spans="1:161" s="200" customFormat="1" ht="29.1" customHeight="1" x14ac:dyDescent="0.2">
      <c r="A40" s="252">
        <v>70623</v>
      </c>
      <c r="B40" s="579" t="s">
        <v>269</v>
      </c>
      <c r="C40" s="579"/>
      <c r="D40" s="579"/>
      <c r="E40" s="579"/>
      <c r="F40" s="199"/>
      <c r="G40" s="198"/>
      <c r="H40" s="253">
        <f t="shared" ref="H40:H56" si="0">F40+G40</f>
        <v>0</v>
      </c>
      <c r="I40" s="196"/>
      <c r="K40" s="254"/>
      <c r="L40" s="255" t="str">
        <f>"PSO Extra "&amp;G3</f>
        <v>PSO Extra 2016</v>
      </c>
      <c r="M40" s="255" t="str">
        <f>"PSO Peri "&amp;G3</f>
        <v>PSO Peri 2016</v>
      </c>
      <c r="N40" s="255" t="str">
        <f>"ASRE "&amp;G3</f>
        <v>ASRE 2016</v>
      </c>
    </row>
    <row r="41" spans="1:161" s="200" customFormat="1" x14ac:dyDescent="0.2">
      <c r="A41" s="256">
        <v>70642</v>
      </c>
      <c r="B41" s="583" t="s">
        <v>270</v>
      </c>
      <c r="C41" s="583"/>
      <c r="D41" s="583"/>
      <c r="E41" s="583"/>
      <c r="F41" s="199"/>
      <c r="G41" s="198"/>
      <c r="H41" s="253">
        <f t="shared" si="0"/>
        <v>0</v>
      </c>
      <c r="I41" s="196"/>
      <c r="K41" s="257" t="s">
        <v>271</v>
      </c>
      <c r="L41" s="258">
        <f>F36</f>
        <v>0</v>
      </c>
      <c r="M41" s="588">
        <f>G36</f>
        <v>0</v>
      </c>
      <c r="N41" s="588"/>
    </row>
    <row r="42" spans="1:161" s="200" customFormat="1" x14ac:dyDescent="0.2">
      <c r="A42" s="256">
        <v>708</v>
      </c>
      <c r="B42" s="583" t="s">
        <v>272</v>
      </c>
      <c r="C42" s="583"/>
      <c r="D42" s="583"/>
      <c r="E42" s="583"/>
      <c r="F42" s="199"/>
      <c r="G42" s="198"/>
      <c r="H42" s="253">
        <f t="shared" si="0"/>
        <v>0</v>
      </c>
      <c r="I42" s="196"/>
      <c r="K42" s="257" t="s">
        <v>273</v>
      </c>
      <c r="L42" s="259">
        <f>'CR p8 Récapitulatif Activité Ex'!E26</f>
        <v>0</v>
      </c>
      <c r="M42" s="259">
        <f>'CR p8 Récapitulatif Activité Ex'!E38</f>
        <v>0</v>
      </c>
      <c r="N42" s="259">
        <f>'CR p8 Récapitulatif Activité Ex'!E49</f>
        <v>0</v>
      </c>
    </row>
    <row r="43" spans="1:161" s="200" customFormat="1" ht="27.4" customHeight="1" x14ac:dyDescent="0.2">
      <c r="A43" s="197">
        <v>741</v>
      </c>
      <c r="B43" s="587" t="s">
        <v>274</v>
      </c>
      <c r="C43" s="587"/>
      <c r="D43" s="587"/>
      <c r="E43" s="587"/>
      <c r="F43" s="198"/>
      <c r="G43" s="260"/>
      <c r="H43" s="253">
        <f t="shared" si="0"/>
        <v>0</v>
      </c>
      <c r="I43" s="196"/>
      <c r="K43" s="257" t="s">
        <v>275</v>
      </c>
      <c r="L43" s="261" t="e">
        <f>L41/L42</f>
        <v>#DIV/0!</v>
      </c>
      <c r="M43" s="589" t="e">
        <f>M41/(M42+N42)</f>
        <v>#DIV/0!</v>
      </c>
      <c r="N43" s="589"/>
    </row>
    <row r="44" spans="1:161" s="200" customFormat="1" ht="28.15" customHeight="1" x14ac:dyDescent="0.2">
      <c r="A44" s="256">
        <v>742</v>
      </c>
      <c r="B44" s="587" t="s">
        <v>276</v>
      </c>
      <c r="C44" s="587"/>
      <c r="D44" s="587"/>
      <c r="E44" s="587"/>
      <c r="F44" s="199"/>
      <c r="G44" s="198"/>
      <c r="H44" s="253">
        <f t="shared" si="0"/>
        <v>0</v>
      </c>
      <c r="I44" s="196"/>
      <c r="K44" s="262" t="str">
        <f>"Prix plafonds PSO "&amp;'CR p1 identification'!E4</f>
        <v>Prix plafonds PSO 2016</v>
      </c>
      <c r="L44" s="263">
        <v>1.77</v>
      </c>
      <c r="M44" s="263">
        <v>1.77</v>
      </c>
      <c r="N44" s="264" t="s">
        <v>277</v>
      </c>
    </row>
    <row r="45" spans="1:161" s="200" customFormat="1" ht="17.25" customHeight="1" x14ac:dyDescent="0.2">
      <c r="A45" s="256">
        <v>743</v>
      </c>
      <c r="B45" s="587" t="s">
        <v>278</v>
      </c>
      <c r="C45" s="587"/>
      <c r="D45" s="587"/>
      <c r="E45" s="587"/>
      <c r="F45" s="199"/>
      <c r="G45" s="198"/>
      <c r="H45" s="253">
        <f t="shared" si="0"/>
        <v>0</v>
      </c>
      <c r="I45" s="196"/>
      <c r="K45" s="257" t="s">
        <v>279</v>
      </c>
      <c r="L45" s="264">
        <v>0.3</v>
      </c>
      <c r="M45" s="264">
        <v>0.3</v>
      </c>
      <c r="N45" s="264" t="s">
        <v>277</v>
      </c>
    </row>
    <row r="46" spans="1:161" s="200" customFormat="1" ht="27.4" customHeight="1" x14ac:dyDescent="0.2">
      <c r="A46" s="197">
        <v>744</v>
      </c>
      <c r="B46" s="587" t="s">
        <v>280</v>
      </c>
      <c r="C46" s="587"/>
      <c r="D46" s="587"/>
      <c r="E46" s="587"/>
      <c r="F46" s="235"/>
      <c r="G46" s="198"/>
      <c r="H46" s="253">
        <f t="shared" si="0"/>
        <v>0</v>
      </c>
      <c r="I46" s="196"/>
      <c r="K46" s="257" t="s">
        <v>281</v>
      </c>
      <c r="L46" s="261" t="e">
        <f>ROUND(MIN(L43:L44)*L45,2)</f>
        <v>#DIV/0!</v>
      </c>
      <c r="M46" s="261" t="e">
        <f>ROUND(MIN(M43:M44)*M45,2)</f>
        <v>#DIV/0!</v>
      </c>
      <c r="N46" s="263">
        <v>0.53</v>
      </c>
    </row>
    <row r="47" spans="1:161" s="200" customFormat="1" ht="31.5" customHeight="1" x14ac:dyDescent="0.2">
      <c r="A47" s="197">
        <v>7451</v>
      </c>
      <c r="B47" s="579" t="s">
        <v>282</v>
      </c>
      <c r="C47" s="579"/>
      <c r="D47" s="579"/>
      <c r="E47" s="579"/>
      <c r="F47" s="199"/>
      <c r="G47" s="198"/>
      <c r="H47" s="253">
        <f t="shared" si="0"/>
        <v>0</v>
      </c>
      <c r="I47" s="196"/>
      <c r="K47" s="257" t="s">
        <v>283</v>
      </c>
      <c r="L47" s="265">
        <v>0.99</v>
      </c>
      <c r="M47" s="265">
        <v>0.99</v>
      </c>
      <c r="N47" s="265">
        <v>1</v>
      </c>
    </row>
    <row r="48" spans="1:161" s="200" customFormat="1" ht="17.25" customHeight="1" x14ac:dyDescent="0.2">
      <c r="A48" s="197">
        <v>7452</v>
      </c>
      <c r="B48" s="579" t="s">
        <v>284</v>
      </c>
      <c r="C48" s="579"/>
      <c r="D48" s="579"/>
      <c r="E48" s="579"/>
      <c r="F48" s="199">
        <f>L59</f>
        <v>0</v>
      </c>
      <c r="G48" s="198"/>
      <c r="H48" s="253">
        <f t="shared" si="0"/>
        <v>0</v>
      </c>
      <c r="I48" s="196"/>
      <c r="K48" s="257" t="s">
        <v>285</v>
      </c>
      <c r="L48" s="259">
        <f>'CR p8 Récapitulatif Activité Ex'!G26</f>
        <v>0</v>
      </c>
      <c r="M48" s="259">
        <f>'CR p8 Récapitulatif Activité Ex'!G38</f>
        <v>0</v>
      </c>
      <c r="N48" s="259">
        <f>'CR p8 Récapitulatif Activité Ex'!G49</f>
        <v>0</v>
      </c>
    </row>
    <row r="49" spans="1:14" s="200" customFormat="1" ht="15" x14ac:dyDescent="0.2">
      <c r="A49" s="197">
        <v>746</v>
      </c>
      <c r="B49" s="586" t="s">
        <v>286</v>
      </c>
      <c r="C49" s="586"/>
      <c r="D49" s="586"/>
      <c r="E49" s="586"/>
      <c r="F49" s="199"/>
      <c r="G49" s="198"/>
      <c r="H49" s="253">
        <f t="shared" si="0"/>
        <v>0</v>
      </c>
      <c r="I49" s="196"/>
      <c r="K49"/>
      <c r="L49"/>
      <c r="M49"/>
      <c r="N49"/>
    </row>
    <row r="50" spans="1:14" s="200" customFormat="1" ht="29.85" customHeight="1" x14ac:dyDescent="0.2">
      <c r="A50" s="256">
        <v>747</v>
      </c>
      <c r="B50" s="587" t="s">
        <v>287</v>
      </c>
      <c r="C50" s="587"/>
      <c r="D50" s="587"/>
      <c r="E50" s="587"/>
      <c r="F50" s="199"/>
      <c r="G50" s="198"/>
      <c r="H50" s="253">
        <f t="shared" si="0"/>
        <v>0</v>
      </c>
      <c r="I50" s="196"/>
      <c r="K50" s="266" t="s">
        <v>288</v>
      </c>
      <c r="L50" s="267" t="e">
        <f>L48*L46*L47</f>
        <v>#DIV/0!</v>
      </c>
      <c r="M50" s="268" t="s">
        <v>289</v>
      </c>
      <c r="N50"/>
    </row>
    <row r="51" spans="1:14" s="200" customFormat="1" ht="29.85" customHeight="1" x14ac:dyDescent="0.2">
      <c r="A51" s="197">
        <v>748</v>
      </c>
      <c r="B51" s="587" t="s">
        <v>290</v>
      </c>
      <c r="C51" s="587"/>
      <c r="D51" s="587"/>
      <c r="E51" s="587"/>
      <c r="F51" s="199"/>
      <c r="G51" s="198"/>
      <c r="H51" s="253">
        <f t="shared" si="0"/>
        <v>0</v>
      </c>
      <c r="I51" s="196"/>
      <c r="K51" s="269" t="s">
        <v>291</v>
      </c>
      <c r="L51" s="270" t="e">
        <f>M48*M46*M47</f>
        <v>#DIV/0!</v>
      </c>
      <c r="M51" s="52"/>
      <c r="N51" s="52"/>
    </row>
    <row r="52" spans="1:14" s="200" customFormat="1" x14ac:dyDescent="0.2">
      <c r="A52" s="197">
        <v>75</v>
      </c>
      <c r="B52" s="583" t="s">
        <v>292</v>
      </c>
      <c r="C52" s="583"/>
      <c r="D52" s="583"/>
      <c r="E52" s="583"/>
      <c r="F52" s="199"/>
      <c r="G52" s="198"/>
      <c r="H52" s="253">
        <f t="shared" si="0"/>
        <v>0</v>
      </c>
      <c r="I52" s="196"/>
      <c r="K52" s="269" t="s">
        <v>293</v>
      </c>
      <c r="L52" s="270">
        <f>N48*N46*N47</f>
        <v>0</v>
      </c>
      <c r="M52" s="52"/>
      <c r="N52" s="52"/>
    </row>
    <row r="53" spans="1:14" s="200" customFormat="1" ht="17.25" customHeight="1" x14ac:dyDescent="0.2">
      <c r="A53" s="256">
        <v>76</v>
      </c>
      <c r="B53" s="583" t="s">
        <v>294</v>
      </c>
      <c r="C53" s="583"/>
      <c r="D53" s="583"/>
      <c r="E53" s="583"/>
      <c r="F53" s="199"/>
      <c r="G53" s="198"/>
      <c r="H53" s="253">
        <f t="shared" si="0"/>
        <v>0</v>
      </c>
      <c r="I53" s="196"/>
      <c r="K53" s="266" t="s">
        <v>295</v>
      </c>
      <c r="L53" s="267" t="e">
        <f>L51+L52</f>
        <v>#DIV/0!</v>
      </c>
      <c r="M53" s="268" t="s">
        <v>296</v>
      </c>
      <c r="N53" s="52"/>
    </row>
    <row r="54" spans="1:14" s="200" customFormat="1" ht="17.25" customHeight="1" x14ac:dyDescent="0.2">
      <c r="A54" s="197">
        <v>77</v>
      </c>
      <c r="B54" s="583" t="s">
        <v>297</v>
      </c>
      <c r="C54" s="583"/>
      <c r="D54" s="583"/>
      <c r="E54" s="583"/>
      <c r="F54" s="199"/>
      <c r="G54" s="198"/>
      <c r="H54" s="253">
        <f t="shared" si="0"/>
        <v>0</v>
      </c>
      <c r="I54" s="196"/>
    </row>
    <row r="55" spans="1:14" s="200" customFormat="1" ht="17.25" customHeight="1" x14ac:dyDescent="0.2">
      <c r="A55" s="256">
        <v>78</v>
      </c>
      <c r="B55" s="583" t="s">
        <v>298</v>
      </c>
      <c r="C55" s="583"/>
      <c r="D55" s="583"/>
      <c r="E55" s="583"/>
      <c r="F55" s="199"/>
      <c r="G55" s="198"/>
      <c r="H55" s="253">
        <f t="shared" si="0"/>
        <v>0</v>
      </c>
      <c r="I55" s="196"/>
      <c r="K55" s="582" t="s">
        <v>299</v>
      </c>
      <c r="L55" s="582"/>
      <c r="M55" s="582"/>
      <c r="N55" s="582"/>
    </row>
    <row r="56" spans="1:14" s="200" customFormat="1" x14ac:dyDescent="0.2">
      <c r="A56" s="256">
        <v>79</v>
      </c>
      <c r="B56" s="583" t="s">
        <v>300</v>
      </c>
      <c r="C56" s="583"/>
      <c r="D56" s="583"/>
      <c r="E56" s="583"/>
      <c r="F56" s="199"/>
      <c r="G56" s="198"/>
      <c r="H56" s="253">
        <f t="shared" si="0"/>
        <v>0</v>
      </c>
      <c r="I56" s="196"/>
      <c r="K56" s="582"/>
      <c r="L56" s="582"/>
      <c r="M56" s="582"/>
      <c r="N56" s="582"/>
    </row>
    <row r="57" spans="1:14" s="200" customFormat="1" x14ac:dyDescent="0.2">
      <c r="A57" s="256"/>
      <c r="B57" s="584" t="s">
        <v>301</v>
      </c>
      <c r="C57" s="584"/>
      <c r="D57" s="584"/>
      <c r="E57" s="584"/>
      <c r="F57" s="271">
        <f>SUM(F40:F56)</f>
        <v>0</v>
      </c>
      <c r="G57" s="271">
        <f>SUM(G40:G56)</f>
        <v>0</v>
      </c>
      <c r="H57" s="271">
        <f>SUM(H40:H56)</f>
        <v>0</v>
      </c>
      <c r="I57" s="272"/>
      <c r="K57" s="273" t="s">
        <v>302</v>
      </c>
      <c r="L57" s="585">
        <f>'CR p6 Aide locale "bonification'!F48</f>
        <v>0</v>
      </c>
      <c r="M57" s="585"/>
      <c r="N57" s="585"/>
    </row>
    <row r="58" spans="1:14" s="200" customFormat="1" ht="29.1" customHeight="1" x14ac:dyDescent="0.2">
      <c r="A58" s="252">
        <v>87</v>
      </c>
      <c r="B58" s="579" t="s">
        <v>303</v>
      </c>
      <c r="C58" s="579"/>
      <c r="D58" s="579"/>
      <c r="E58" s="579"/>
      <c r="F58" s="199">
        <f>F35</f>
        <v>0</v>
      </c>
      <c r="G58" s="198">
        <f>G35</f>
        <v>0</v>
      </c>
      <c r="H58" s="253">
        <f>F58+G58</f>
        <v>0</v>
      </c>
      <c r="I58" s="196"/>
      <c r="K58" s="273" t="s">
        <v>304</v>
      </c>
      <c r="L58" s="580">
        <f>'CR p6 Aide locale "bonification'!F55</f>
        <v>0</v>
      </c>
      <c r="M58" s="580"/>
      <c r="N58" s="580"/>
    </row>
    <row r="59" spans="1:14" ht="36.75" customHeight="1" x14ac:dyDescent="0.25">
      <c r="B59" s="581" t="s">
        <v>305</v>
      </c>
      <c r="C59" s="581"/>
      <c r="D59" s="581"/>
      <c r="E59" s="581"/>
      <c r="F59" s="274">
        <f>F57+F58</f>
        <v>0</v>
      </c>
      <c r="G59" s="274">
        <f>G57+G58</f>
        <v>0</v>
      </c>
      <c r="H59" s="274">
        <f>H57+H58</f>
        <v>0</v>
      </c>
      <c r="I59" s="185"/>
      <c r="K59" s="273" t="s">
        <v>306</v>
      </c>
      <c r="L59" s="580">
        <f>SUM(L57:L58)</f>
        <v>0</v>
      </c>
      <c r="M59" s="580"/>
      <c r="N59" s="580"/>
    </row>
    <row r="60" spans="1:14" s="281" customFormat="1" ht="7.5" customHeight="1" x14ac:dyDescent="0.25">
      <c r="A60" s="275"/>
      <c r="B60" s="276"/>
      <c r="C60" s="189"/>
      <c r="D60" s="189"/>
      <c r="E60" s="277"/>
      <c r="F60" s="278"/>
      <c r="G60" s="279"/>
      <c r="H60" s="280"/>
    </row>
    <row r="61" spans="1:14" s="286" customFormat="1" ht="20.25" customHeight="1" x14ac:dyDescent="0.25">
      <c r="A61" s="282"/>
      <c r="B61" s="276"/>
      <c r="C61" s="189"/>
      <c r="D61" s="189"/>
      <c r="E61" s="283" t="s">
        <v>307</v>
      </c>
      <c r="F61" s="574">
        <f>H59-H36</f>
        <v>0</v>
      </c>
      <c r="G61" s="574"/>
      <c r="H61" s="284"/>
      <c r="I61" s="285"/>
      <c r="K61" s="179" t="s">
        <v>308</v>
      </c>
    </row>
    <row r="62" spans="1:14" s="286" customFormat="1" ht="27.75" customHeight="1" x14ac:dyDescent="0.25">
      <c r="A62" s="287"/>
      <c r="B62" s="287"/>
      <c r="C62" s="287"/>
      <c r="D62" s="287"/>
      <c r="E62" s="288" t="s">
        <v>309</v>
      </c>
      <c r="F62" s="575"/>
      <c r="G62" s="575"/>
      <c r="H62" s="576"/>
      <c r="I62" s="576"/>
    </row>
    <row r="63" spans="1:14" s="286" customFormat="1" ht="12" customHeight="1" x14ac:dyDescent="0.25">
      <c r="A63" s="287"/>
      <c r="B63" s="287"/>
      <c r="C63" s="287"/>
      <c r="D63" s="287"/>
      <c r="E63" s="288"/>
      <c r="F63" s="289"/>
      <c r="G63" s="290"/>
      <c r="H63" s="291"/>
      <c r="I63" s="291"/>
    </row>
    <row r="64" spans="1:14" s="286" customFormat="1" ht="48.75" customHeight="1" x14ac:dyDescent="0.25">
      <c r="A64" s="292"/>
      <c r="B64" s="292"/>
      <c r="C64" s="292"/>
      <c r="D64" s="577" t="s">
        <v>310</v>
      </c>
      <c r="E64" s="577"/>
      <c r="F64" s="577" t="s">
        <v>311</v>
      </c>
      <c r="G64" s="577"/>
      <c r="H64" s="578" t="s">
        <v>312</v>
      </c>
      <c r="I64" s="578"/>
    </row>
    <row r="65" spans="1:9" s="286" customFormat="1" ht="44.45" customHeight="1" x14ac:dyDescent="0.25">
      <c r="A65" s="292"/>
      <c r="B65" s="293"/>
      <c r="C65" s="292"/>
      <c r="D65" s="294" t="s">
        <v>89</v>
      </c>
      <c r="E65" s="294" t="s">
        <v>313</v>
      </c>
      <c r="F65" s="294" t="s">
        <v>89</v>
      </c>
      <c r="G65" s="294" t="s">
        <v>313</v>
      </c>
      <c r="H65" s="295" t="s">
        <v>314</v>
      </c>
      <c r="I65" s="294" t="s">
        <v>315</v>
      </c>
    </row>
    <row r="66" spans="1:9" s="286" customFormat="1" ht="27.75" customHeight="1" x14ac:dyDescent="0.25">
      <c r="A66" s="244"/>
      <c r="B66" s="293"/>
      <c r="C66" s="292"/>
      <c r="D66" s="296" t="e">
        <f>G36*'CR p8 Récapitulatif Activité Ex'!E50/'CR p8 Récapitulatif Activité Ex'!E53</f>
        <v>#DIV/0!</v>
      </c>
      <c r="E66" s="296" t="e">
        <f>G36*('CR p8 Récapitulatif Activité Ex'!E51+'CR p8 Récapitulatif Activité Ex'!E52)/'CR p8 Récapitulatif Activité Ex'!E53</f>
        <v>#DIV/0!</v>
      </c>
      <c r="F66" s="297" t="e">
        <f>F36*'CR p8 Récapitulatif Activité Ex'!E23/'CR p8 Récapitulatif Activité Ex'!E26</f>
        <v>#DIV/0!</v>
      </c>
      <c r="G66" s="297" t="e">
        <f>F36*('CR p8 Récapitulatif Activité Ex'!E24+'CR p8 Récapitulatif Activité Ex'!E25)/'CR p8 Récapitulatif Activité Ex'!E26</f>
        <v>#DIV/0!</v>
      </c>
      <c r="H66" s="298" t="e">
        <f>L43</f>
        <v>#DIV/0!</v>
      </c>
      <c r="I66" s="296" t="e">
        <f>M43</f>
        <v>#DIV/0!</v>
      </c>
    </row>
    <row r="67" spans="1:9" s="286" customFormat="1" ht="27.75" customHeight="1" x14ac:dyDescent="0.25">
      <c r="A67" s="244"/>
      <c r="B67" s="292"/>
      <c r="C67" s="292"/>
      <c r="D67" s="292"/>
      <c r="E67" s="299"/>
      <c r="F67" s="289"/>
      <c r="G67" s="300"/>
      <c r="H67" s="291"/>
      <c r="I67" s="113" t="s">
        <v>316</v>
      </c>
    </row>
    <row r="68" spans="1:9" ht="12" customHeight="1" x14ac:dyDescent="0.25"/>
    <row r="69" spans="1:9" ht="12" customHeight="1" x14ac:dyDescent="0.25"/>
    <row r="70" spans="1:9" ht="12" customHeight="1" x14ac:dyDescent="0.25"/>
    <row r="71" spans="1:9" ht="12" customHeight="1" x14ac:dyDescent="0.25"/>
    <row r="72" spans="1:9" ht="12" customHeight="1" x14ac:dyDescent="0.25"/>
  </sheetData>
  <sheetProtection password="C60F" sheet="1" objects="1" scenarios="1"/>
  <mergeCells count="69">
    <mergeCell ref="B8:E8"/>
    <mergeCell ref="B9:E9"/>
    <mergeCell ref="B10:E10"/>
    <mergeCell ref="B11:D11"/>
    <mergeCell ref="A1:I1"/>
    <mergeCell ref="H4:I4"/>
    <mergeCell ref="H5:I5"/>
    <mergeCell ref="A7:E7"/>
    <mergeCell ref="B15:D15"/>
    <mergeCell ref="I15:I17"/>
    <mergeCell ref="B16:D16"/>
    <mergeCell ref="B17:E17"/>
    <mergeCell ref="I11:I13"/>
    <mergeCell ref="B12:D12"/>
    <mergeCell ref="B13:E13"/>
    <mergeCell ref="B14:E14"/>
    <mergeCell ref="A26:A29"/>
    <mergeCell ref="B26:E26"/>
    <mergeCell ref="A18:A21"/>
    <mergeCell ref="B18:E18"/>
    <mergeCell ref="C19:E19"/>
    <mergeCell ref="I19:I22"/>
    <mergeCell ref="B22:E22"/>
    <mergeCell ref="I27:I29"/>
    <mergeCell ref="B29:E29"/>
    <mergeCell ref="B30:E30"/>
    <mergeCell ref="B31:E31"/>
    <mergeCell ref="B23:E23"/>
    <mergeCell ref="B24:E24"/>
    <mergeCell ref="B25:E25"/>
    <mergeCell ref="B36:E36"/>
    <mergeCell ref="A39:E39"/>
    <mergeCell ref="K39:N39"/>
    <mergeCell ref="B40:E40"/>
    <mergeCell ref="A32:A35"/>
    <mergeCell ref="B32:E32"/>
    <mergeCell ref="I33:I35"/>
    <mergeCell ref="B35:E35"/>
    <mergeCell ref="B44:E44"/>
    <mergeCell ref="B45:E45"/>
    <mergeCell ref="B46:E46"/>
    <mergeCell ref="B47:E47"/>
    <mergeCell ref="B41:E41"/>
    <mergeCell ref="M41:N41"/>
    <mergeCell ref="B42:E42"/>
    <mergeCell ref="B43:E43"/>
    <mergeCell ref="M43:N43"/>
    <mergeCell ref="B52:E52"/>
    <mergeCell ref="B53:E53"/>
    <mergeCell ref="B54:E54"/>
    <mergeCell ref="B55:E55"/>
    <mergeCell ref="B48:E48"/>
    <mergeCell ref="B49:E49"/>
    <mergeCell ref="B50:E50"/>
    <mergeCell ref="B51:E51"/>
    <mergeCell ref="B58:E58"/>
    <mergeCell ref="L58:N58"/>
    <mergeCell ref="B59:E59"/>
    <mergeCell ref="L59:N59"/>
    <mergeCell ref="K55:N56"/>
    <mergeCell ref="B56:E56"/>
    <mergeCell ref="B57:E57"/>
    <mergeCell ref="L57:N57"/>
    <mergeCell ref="F61:G61"/>
    <mergeCell ref="F62:G62"/>
    <mergeCell ref="H62:I62"/>
    <mergeCell ref="D64:E64"/>
    <mergeCell ref="F64:G64"/>
    <mergeCell ref="H64:I64"/>
  </mergeCells>
  <phoneticPr fontId="80" type="noConversion"/>
  <conditionalFormatting sqref="H61">
    <cfRule type="cellIs" dxfId="1" priority="1" stopIfTrue="1" operator="greaterThan">
      <formula>0</formula>
    </cfRule>
  </conditionalFormatting>
  <conditionalFormatting sqref="H66:H67 H62:H64 I62:I63">
    <cfRule type="expression" dxfId="0" priority="2" stopIfTrue="1">
      <formula>$H$61&gt;0</formula>
    </cfRule>
  </conditionalFormatting>
  <dataValidations count="6">
    <dataValidation operator="equal" allowBlank="1" showInputMessage="1" showErrorMessage="1" prompt="saisir sous la forme 20XX-XXXX" sqref="I6">
      <formula1>0</formula1>
      <formula2>0</formula2>
    </dataValidation>
    <dataValidation operator="equal" allowBlank="1" showInputMessage="1" showErrorMessage="1" promptTitle="NB :" prompt="A reporter au compte 87." sqref="F35:G35">
      <formula1>0</formula1>
      <formula2>0</formula2>
    </dataValidation>
    <dataValidation operator="equal" allowBlank="1" showInputMessage="1" showErrorMessage="1" promptTitle="Voir tableau à droite pour une estimation de la PSO" prompt="NB : Il est nécessaire de remplir préalablement la partie_x000a_« Charges/Dépenses » ainsi que l’activité des différents temps_x000a_d’accueil pour obtenir une estimation." sqref="F40">
      <formula1>0</formula1>
      <formula2>0</formula2>
    </dataValidation>
    <dataValidation operator="equal" allowBlank="1" showInputMessage="1" showErrorMessage="1" promptTitle="Voir tableau à droite pour une estimation de la PSO et de l'ASRE" prompt="NB : Il est nécessaire de remplir préalablement la partie_x000a_« Charges/Dépenses » ainsi que l’activité des différents temps_x000a_d’accueil pour obtenir une estimation." sqref="G40">
      <formula1>0</formula1>
      <formula2>0</formula2>
    </dataValidation>
    <dataValidation operator="equal" allowBlank="1" showInputMessage="1" showErrorMessage="1" promptTitle="NB :" prompt="Le montant de la bonification est automatiquement reporté dans cette cellule. _x000a__x000a_Ce montant peut être modifié, notamment dans les cas où vous bénéficiez d'autres subventions de fonctionnement de la Caf." sqref="F48">
      <formula1>0</formula1>
      <formula2>0</formula2>
    </dataValidation>
    <dataValidation operator="equal" allowBlank="1" showInputMessage="1" showErrorMessage="1" promptTitle="NB :" prompt="Reporter le compte 86." sqref="F58:G58">
      <formula1>0</formula1>
      <formula2>0</formula2>
    </dataValidation>
  </dataValidations>
  <printOptions horizontalCentered="1"/>
  <pageMargins left="0.39374999999999999" right="0.39374999999999999" top="0.39374999999999999" bottom="0.39374999999999999"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9"/>
    <pageSetUpPr fitToPage="1"/>
  </sheetPr>
  <dimension ref="A2:IV79"/>
  <sheetViews>
    <sheetView topLeftCell="A34" zoomScale="90" zoomScaleNormal="90" workbookViewId="0">
      <selection activeCell="B3" sqref="B3:D3"/>
    </sheetView>
  </sheetViews>
  <sheetFormatPr baseColWidth="10" defaultColWidth="11" defaultRowHeight="12.75" x14ac:dyDescent="0.2"/>
  <cols>
    <col min="1" max="1" width="44.85546875" style="52" customWidth="1"/>
    <col min="2" max="2" width="16.5703125" style="52" customWidth="1"/>
    <col min="3" max="4" width="18" style="52" customWidth="1"/>
    <col min="5" max="6" width="15.7109375" style="52" customWidth="1"/>
    <col min="7" max="7" width="18.42578125" style="52" customWidth="1"/>
    <col min="8" max="8" width="16.42578125" style="52" customWidth="1"/>
    <col min="9" max="9" width="7.7109375" style="52" customWidth="1"/>
    <col min="10" max="10" width="37.42578125" style="52" customWidth="1"/>
    <col min="11" max="23" width="8.42578125" style="52" customWidth="1"/>
    <col min="24" max="16384" width="11" style="52"/>
  </cols>
  <sheetData>
    <row r="2" spans="1:16" ht="37.35" customHeight="1" x14ac:dyDescent="0.2">
      <c r="A2" s="509" t="s">
        <v>317</v>
      </c>
      <c r="B2" s="509"/>
      <c r="C2" s="509"/>
      <c r="D2" s="509"/>
      <c r="E2" s="114"/>
      <c r="F2" s="55" t="s">
        <v>76</v>
      </c>
      <c r="G2" s="72" t="s">
        <v>77</v>
      </c>
      <c r="H2" s="301">
        <f>'CR p1 identification'!F7</f>
        <v>0</v>
      </c>
      <c r="I2" s="302"/>
      <c r="J2" s="302"/>
      <c r="K2" s="302"/>
      <c r="L2" s="302"/>
    </row>
    <row r="3" spans="1:16" ht="29.85" customHeight="1" x14ac:dyDescent="0.25">
      <c r="A3" s="303" t="s">
        <v>318</v>
      </c>
      <c r="B3" s="613" t="str">
        <f>IF('CR p1 identification'!D17="","",'CR p1 identification'!D17)</f>
        <v/>
      </c>
      <c r="C3" s="613"/>
      <c r="D3" s="613"/>
      <c r="F3" s="304">
        <f>'CR p1 identification'!E4</f>
        <v>2016</v>
      </c>
      <c r="G3" s="72" t="s">
        <v>78</v>
      </c>
      <c r="H3" s="57">
        <f>'CR p1 identification'!D7</f>
        <v>0</v>
      </c>
    </row>
    <row r="4" spans="1:16" ht="29.85" customHeight="1" x14ac:dyDescent="0.25">
      <c r="A4" s="303" t="s">
        <v>319</v>
      </c>
      <c r="B4" s="613" t="str">
        <f>IF('CR p1 identification'!D19="","",'CR p1 identification'!D19)</f>
        <v/>
      </c>
      <c r="C4" s="613"/>
      <c r="D4" s="613"/>
    </row>
    <row r="6" spans="1:16" ht="35.85" customHeight="1" x14ac:dyDescent="0.2">
      <c r="A6" s="511" t="s">
        <v>320</v>
      </c>
      <c r="B6" s="511"/>
      <c r="C6" s="511"/>
      <c r="D6" s="511"/>
      <c r="E6" s="511"/>
      <c r="F6" s="511"/>
      <c r="G6" s="511"/>
      <c r="H6" s="511"/>
    </row>
    <row r="8" spans="1:16" ht="31.5" x14ac:dyDescent="0.25">
      <c r="A8" s="305" t="s">
        <v>321</v>
      </c>
      <c r="B8" s="306" t="str">
        <f>'CR p3 Choix option + Activité E'!C6</f>
        <v>Heures facturées</v>
      </c>
    </row>
    <row r="10" spans="1:16" ht="47.25" x14ac:dyDescent="0.25">
      <c r="B10" s="307" t="s">
        <v>322</v>
      </c>
      <c r="C10" s="307" t="s">
        <v>323</v>
      </c>
      <c r="D10" s="307" t="s">
        <v>324</v>
      </c>
      <c r="E10" s="308" t="s">
        <v>325</v>
      </c>
      <c r="F10" s="308" t="s">
        <v>326</v>
      </c>
      <c r="G10" s="307" t="s">
        <v>327</v>
      </c>
      <c r="H10" s="307" t="s">
        <v>328</v>
      </c>
      <c r="J10"/>
      <c r="K10"/>
      <c r="L10"/>
      <c r="M10"/>
      <c r="N10"/>
      <c r="O10"/>
      <c r="P10"/>
    </row>
    <row r="11" spans="1:16" ht="15.6" customHeight="1" x14ac:dyDescent="0.2">
      <c r="A11" s="610" t="s">
        <v>329</v>
      </c>
      <c r="B11" s="309" t="s">
        <v>89</v>
      </c>
      <c r="C11" s="310">
        <f>'CR p3 Choix option + Activité E'!$H$46</f>
        <v>0</v>
      </c>
      <c r="D11" s="311">
        <f>'CR p3 Choix option + Activité E'!$I$46</f>
        <v>0</v>
      </c>
      <c r="E11" s="312">
        <f>'CR p3 Choix option + Activité E'!$J$46</f>
        <v>0</v>
      </c>
      <c r="F11" s="312">
        <f>'CR p3 Choix option + Activité E'!$K$46</f>
        <v>0</v>
      </c>
      <c r="G11" s="312">
        <f>'CR p3 Choix option + Activité E'!$L$46</f>
        <v>0</v>
      </c>
      <c r="H11" s="313" t="str">
        <f t="shared" ref="H11:H57" si="0">IF(ISERROR(G11/D11),"",G11/D11)</f>
        <v/>
      </c>
      <c r="J11"/>
      <c r="K11"/>
      <c r="L11"/>
      <c r="M11"/>
      <c r="N11"/>
      <c r="O11"/>
      <c r="P11"/>
    </row>
    <row r="12" spans="1:16" ht="15.6" customHeight="1" x14ac:dyDescent="0.2">
      <c r="A12" s="610"/>
      <c r="B12" s="309" t="s">
        <v>90</v>
      </c>
      <c r="C12" s="314">
        <f>'CR p3 Choix option + Activité E'!$H$47</f>
        <v>0</v>
      </c>
      <c r="D12" s="315">
        <f>'CR p3 Choix option + Activité E'!$I$47</f>
        <v>0</v>
      </c>
      <c r="E12" s="316">
        <f>'CR p3 Choix option + Activité E'!$J$47</f>
        <v>0</v>
      </c>
      <c r="F12" s="316">
        <f>'CR p3 Choix option + Activité E'!$K$47</f>
        <v>0</v>
      </c>
      <c r="G12" s="316">
        <f>'CR p3 Choix option + Activité E'!$L$47</f>
        <v>0</v>
      </c>
      <c r="H12" s="317" t="str">
        <f t="shared" si="0"/>
        <v/>
      </c>
      <c r="J12"/>
      <c r="K12"/>
      <c r="L12"/>
      <c r="M12"/>
      <c r="N12"/>
      <c r="O12"/>
      <c r="P12"/>
    </row>
    <row r="13" spans="1:16" ht="15.6" customHeight="1" x14ac:dyDescent="0.2">
      <c r="A13" s="610"/>
      <c r="B13" s="309" t="s">
        <v>104</v>
      </c>
      <c r="C13" s="314">
        <f>'CR p3 Choix option + Activité E'!$H$48</f>
        <v>0</v>
      </c>
      <c r="D13" s="315">
        <f>'CR p3 Choix option + Activité E'!$I$48</f>
        <v>0</v>
      </c>
      <c r="E13" s="316">
        <f>'CR p3 Choix option + Activité E'!$J$48</f>
        <v>0</v>
      </c>
      <c r="F13" s="316">
        <f>'CR p3 Choix option + Activité E'!$K$48</f>
        <v>0</v>
      </c>
      <c r="G13" s="316">
        <f>'CR p3 Choix option + Activité E'!$L$48</f>
        <v>0</v>
      </c>
      <c r="H13" s="317" t="str">
        <f t="shared" si="0"/>
        <v/>
      </c>
      <c r="J13"/>
      <c r="K13"/>
      <c r="L13"/>
      <c r="M13"/>
      <c r="N13"/>
      <c r="O13"/>
      <c r="P13"/>
    </row>
    <row r="14" spans="1:16" ht="15.6" customHeight="1" x14ac:dyDescent="0.2">
      <c r="A14" s="610"/>
      <c r="B14" s="318" t="s">
        <v>330</v>
      </c>
      <c r="C14" s="319">
        <f>'CR p3 Choix option + Activité E'!$H$49</f>
        <v>0</v>
      </c>
      <c r="D14" s="320">
        <f>'CR p3 Choix option + Activité E'!$I$49</f>
        <v>0</v>
      </c>
      <c r="E14" s="321">
        <f>'CR p3 Choix option + Activité E'!$J$49</f>
        <v>0</v>
      </c>
      <c r="F14" s="321">
        <f>'CR p3 Choix option + Activité E'!$K$49</f>
        <v>0</v>
      </c>
      <c r="G14" s="322">
        <f>'CR p3 Choix option + Activité E'!$L$49</f>
        <v>0</v>
      </c>
      <c r="H14" s="323" t="str">
        <f t="shared" si="0"/>
        <v/>
      </c>
      <c r="J14"/>
      <c r="K14"/>
      <c r="L14"/>
      <c r="M14"/>
      <c r="N14"/>
      <c r="O14"/>
      <c r="P14"/>
    </row>
    <row r="15" spans="1:16" ht="15.6" customHeight="1" x14ac:dyDescent="0.2">
      <c r="A15" s="610" t="s">
        <v>331</v>
      </c>
      <c r="B15" s="309" t="s">
        <v>89</v>
      </c>
      <c r="C15" s="310">
        <f>'CR p4 Activité Extra PV+SEJ'!$M$33</f>
        <v>0</v>
      </c>
      <c r="D15" s="311">
        <f>'CR p4 Activité Extra PV+SEJ'!$N$33</f>
        <v>0</v>
      </c>
      <c r="E15" s="312">
        <f>'CR p4 Activité Extra PV+SEJ'!$O$33</f>
        <v>0</v>
      </c>
      <c r="F15" s="312">
        <f>'CR p4 Activité Extra PV+SEJ'!$P$33</f>
        <v>0</v>
      </c>
      <c r="G15" s="312">
        <f>'CR p4 Activité Extra PV+SEJ'!$Q$33</f>
        <v>0</v>
      </c>
      <c r="H15" s="324" t="str">
        <f t="shared" si="0"/>
        <v/>
      </c>
      <c r="J15"/>
      <c r="K15"/>
      <c r="L15"/>
      <c r="M15"/>
      <c r="N15"/>
      <c r="O15"/>
      <c r="P15"/>
    </row>
    <row r="16" spans="1:16" ht="15.6" customHeight="1" x14ac:dyDescent="0.2">
      <c r="A16" s="610"/>
      <c r="B16" s="309" t="s">
        <v>90</v>
      </c>
      <c r="C16" s="310">
        <f>'CR p4 Activité Extra PV+SEJ'!$M$34</f>
        <v>0</v>
      </c>
      <c r="D16" s="311">
        <f>'CR p4 Activité Extra PV+SEJ'!$N$34</f>
        <v>0</v>
      </c>
      <c r="E16" s="312">
        <f>'CR p4 Activité Extra PV+SEJ'!$O$34</f>
        <v>0</v>
      </c>
      <c r="F16" s="312">
        <f>'CR p4 Activité Extra PV+SEJ'!$P$34</f>
        <v>0</v>
      </c>
      <c r="G16" s="312">
        <f>'CR p4 Activité Extra PV+SEJ'!$Q$34</f>
        <v>0</v>
      </c>
      <c r="H16" s="324" t="str">
        <f t="shared" si="0"/>
        <v/>
      </c>
      <c r="J16"/>
      <c r="K16"/>
      <c r="L16"/>
      <c r="M16"/>
      <c r="N16"/>
      <c r="O16"/>
      <c r="P16"/>
    </row>
    <row r="17" spans="1:16" ht="15.6" customHeight="1" x14ac:dyDescent="0.2">
      <c r="A17" s="610"/>
      <c r="B17" s="309" t="s">
        <v>104</v>
      </c>
      <c r="C17" s="310">
        <f>'CR p4 Activité Extra PV+SEJ'!$M$35</f>
        <v>0</v>
      </c>
      <c r="D17" s="311">
        <f>'CR p4 Activité Extra PV+SEJ'!$N$35</f>
        <v>0</v>
      </c>
      <c r="E17" s="312">
        <f>'CR p4 Activité Extra PV+SEJ'!$O$35</f>
        <v>0</v>
      </c>
      <c r="F17" s="312">
        <f>'CR p4 Activité Extra PV+SEJ'!$P$35</f>
        <v>0</v>
      </c>
      <c r="G17" s="312">
        <f>'CR p4 Activité Extra PV+SEJ'!$Q$35</f>
        <v>0</v>
      </c>
      <c r="H17" s="324" t="str">
        <f t="shared" si="0"/>
        <v/>
      </c>
      <c r="J17"/>
      <c r="K17"/>
      <c r="L17"/>
      <c r="M17"/>
      <c r="N17"/>
      <c r="O17"/>
      <c r="P17"/>
    </row>
    <row r="18" spans="1:16" ht="15.6" customHeight="1" x14ac:dyDescent="0.2">
      <c r="A18" s="610"/>
      <c r="B18" s="318" t="s">
        <v>330</v>
      </c>
      <c r="C18" s="319">
        <f>'CR p4 Activité Extra PV+SEJ'!$M$36</f>
        <v>0</v>
      </c>
      <c r="D18" s="320">
        <f>'CR p4 Activité Extra PV+SEJ'!$N$36</f>
        <v>0</v>
      </c>
      <c r="E18" s="321">
        <f>'CR p4 Activité Extra PV+SEJ'!$O$36</f>
        <v>0</v>
      </c>
      <c r="F18" s="321">
        <f>'CR p4 Activité Extra PV+SEJ'!$P$36</f>
        <v>0</v>
      </c>
      <c r="G18" s="325">
        <f>'CR p4 Activité Extra PV+SEJ'!$Q$36</f>
        <v>0</v>
      </c>
      <c r="H18" s="323" t="str">
        <f t="shared" si="0"/>
        <v/>
      </c>
      <c r="J18"/>
      <c r="K18"/>
      <c r="L18"/>
      <c r="M18"/>
      <c r="N18"/>
      <c r="O18"/>
      <c r="P18"/>
    </row>
    <row r="19" spans="1:16" ht="15.6" customHeight="1" x14ac:dyDescent="0.2">
      <c r="A19" s="610" t="s">
        <v>332</v>
      </c>
      <c r="B19" s="309" t="s">
        <v>89</v>
      </c>
      <c r="C19" s="310">
        <f>'CR p5 Activité Extra Vac Eté+SE'!$M$34</f>
        <v>0</v>
      </c>
      <c r="D19" s="311">
        <f>'CR p5 Activité Extra Vac Eté+SE'!$N$34</f>
        <v>0</v>
      </c>
      <c r="E19" s="312">
        <f>'CR p5 Activité Extra Vac Eté+SE'!$O$34</f>
        <v>0</v>
      </c>
      <c r="F19" s="312">
        <f>'CR p5 Activité Extra Vac Eté+SE'!$P$34</f>
        <v>0</v>
      </c>
      <c r="G19" s="312">
        <f>'CR p5 Activité Extra Vac Eté+SE'!$Q$34</f>
        <v>0</v>
      </c>
      <c r="H19" s="324" t="str">
        <f t="shared" si="0"/>
        <v/>
      </c>
      <c r="J19"/>
      <c r="K19"/>
      <c r="L19"/>
      <c r="M19"/>
      <c r="N19"/>
      <c r="O19"/>
      <c r="P19"/>
    </row>
    <row r="20" spans="1:16" ht="15.6" customHeight="1" x14ac:dyDescent="0.2">
      <c r="A20" s="610"/>
      <c r="B20" s="309" t="s">
        <v>90</v>
      </c>
      <c r="C20" s="314">
        <f>'CR p5 Activité Extra Vac Eté+SE'!$M$35</f>
        <v>0</v>
      </c>
      <c r="D20" s="315">
        <f>'CR p5 Activité Extra Vac Eté+SE'!$N$35</f>
        <v>0</v>
      </c>
      <c r="E20" s="316">
        <f>'CR p5 Activité Extra Vac Eté+SE'!$O$35</f>
        <v>0</v>
      </c>
      <c r="F20" s="316">
        <f>'CR p5 Activité Extra Vac Eté+SE'!$P$35</f>
        <v>0</v>
      </c>
      <c r="G20" s="316">
        <f>'CR p5 Activité Extra Vac Eté+SE'!$Q$35</f>
        <v>0</v>
      </c>
      <c r="H20" s="317" t="str">
        <f t="shared" si="0"/>
        <v/>
      </c>
      <c r="J20"/>
      <c r="K20"/>
      <c r="L20"/>
      <c r="M20"/>
      <c r="N20"/>
      <c r="O20"/>
      <c r="P20"/>
    </row>
    <row r="21" spans="1:16" ht="15.6" customHeight="1" x14ac:dyDescent="0.2">
      <c r="A21" s="610"/>
      <c r="B21" s="309" t="s">
        <v>104</v>
      </c>
      <c r="C21" s="314">
        <f>'CR p5 Activité Extra Vac Eté+SE'!$M$36</f>
        <v>0</v>
      </c>
      <c r="D21" s="315">
        <f>'CR p5 Activité Extra Vac Eté+SE'!$N$36</f>
        <v>0</v>
      </c>
      <c r="E21" s="316">
        <f>'CR p5 Activité Extra Vac Eté+SE'!$O$36</f>
        <v>0</v>
      </c>
      <c r="F21" s="316">
        <f>'CR p5 Activité Extra Vac Eté+SE'!$P$36</f>
        <v>0</v>
      </c>
      <c r="G21" s="316">
        <f>'CR p5 Activité Extra Vac Eté+SE'!$Q$36</f>
        <v>0</v>
      </c>
      <c r="H21" s="317" t="str">
        <f t="shared" si="0"/>
        <v/>
      </c>
      <c r="J21"/>
      <c r="K21"/>
      <c r="L21"/>
      <c r="M21"/>
      <c r="N21"/>
      <c r="O21"/>
      <c r="P21"/>
    </row>
    <row r="22" spans="1:16" ht="15.6" customHeight="1" x14ac:dyDescent="0.2">
      <c r="A22" s="610"/>
      <c r="B22" s="318" t="s">
        <v>330</v>
      </c>
      <c r="C22" s="319">
        <f>'CR p5 Activité Extra Vac Eté+SE'!$M$37</f>
        <v>0</v>
      </c>
      <c r="D22" s="320">
        <f>'CR p5 Activité Extra Vac Eté+SE'!$N$37</f>
        <v>0</v>
      </c>
      <c r="E22" s="321">
        <f>'CR p5 Activité Extra Vac Eté+SE'!$O$37</f>
        <v>0</v>
      </c>
      <c r="F22" s="321">
        <f>'CR p5 Activité Extra Vac Eté+SE'!$P$37</f>
        <v>0</v>
      </c>
      <c r="G22" s="322">
        <f>'CR p5 Activité Extra Vac Eté+SE'!$Q$37</f>
        <v>0</v>
      </c>
      <c r="H22" s="323" t="str">
        <f t="shared" si="0"/>
        <v/>
      </c>
      <c r="J22"/>
      <c r="K22"/>
      <c r="L22"/>
      <c r="M22"/>
      <c r="N22"/>
      <c r="O22"/>
      <c r="P22"/>
    </row>
    <row r="23" spans="1:16" ht="17.100000000000001" customHeight="1" x14ac:dyDescent="0.2">
      <c r="A23" s="612" t="s">
        <v>333</v>
      </c>
      <c r="B23" s="326" t="s">
        <v>89</v>
      </c>
      <c r="C23" s="314">
        <f t="shared" ref="C23:G25" si="1">C11+C15+C19</f>
        <v>0</v>
      </c>
      <c r="D23" s="315">
        <f t="shared" si="1"/>
        <v>0</v>
      </c>
      <c r="E23" s="314">
        <f t="shared" si="1"/>
        <v>0</v>
      </c>
      <c r="F23" s="314">
        <f t="shared" si="1"/>
        <v>0</v>
      </c>
      <c r="G23" s="314">
        <f t="shared" si="1"/>
        <v>0</v>
      </c>
      <c r="H23" s="317" t="str">
        <f t="shared" si="0"/>
        <v/>
      </c>
      <c r="J23"/>
      <c r="K23"/>
      <c r="L23"/>
      <c r="M23"/>
      <c r="N23"/>
      <c r="O23"/>
      <c r="P23"/>
    </row>
    <row r="24" spans="1:16" ht="17.100000000000001" customHeight="1" x14ac:dyDescent="0.2">
      <c r="A24" s="612"/>
      <c r="B24" s="326" t="s">
        <v>90</v>
      </c>
      <c r="C24" s="314">
        <f t="shared" si="1"/>
        <v>0</v>
      </c>
      <c r="D24" s="315">
        <f t="shared" si="1"/>
        <v>0</v>
      </c>
      <c r="E24" s="316">
        <f t="shared" si="1"/>
        <v>0</v>
      </c>
      <c r="F24" s="316">
        <f t="shared" si="1"/>
        <v>0</v>
      </c>
      <c r="G24" s="314">
        <f t="shared" si="1"/>
        <v>0</v>
      </c>
      <c r="H24" s="317" t="str">
        <f t="shared" si="0"/>
        <v/>
      </c>
      <c r="J24"/>
      <c r="K24"/>
      <c r="L24"/>
      <c r="M24"/>
      <c r="N24"/>
      <c r="O24"/>
      <c r="P24"/>
    </row>
    <row r="25" spans="1:16" ht="17.100000000000001" customHeight="1" x14ac:dyDescent="0.2">
      <c r="A25" s="612"/>
      <c r="B25" s="326" t="s">
        <v>104</v>
      </c>
      <c r="C25" s="314">
        <f t="shared" si="1"/>
        <v>0</v>
      </c>
      <c r="D25" s="315">
        <f t="shared" si="1"/>
        <v>0</v>
      </c>
      <c r="E25" s="316">
        <f t="shared" si="1"/>
        <v>0</v>
      </c>
      <c r="F25" s="316">
        <f t="shared" si="1"/>
        <v>0</v>
      </c>
      <c r="G25" s="314">
        <f t="shared" si="1"/>
        <v>0</v>
      </c>
      <c r="H25" s="317" t="str">
        <f t="shared" si="0"/>
        <v/>
      </c>
      <c r="J25"/>
      <c r="K25"/>
      <c r="L25"/>
      <c r="M25"/>
      <c r="N25"/>
      <c r="O25"/>
      <c r="P25"/>
    </row>
    <row r="26" spans="1:16" ht="17.100000000000001" customHeight="1" x14ac:dyDescent="0.25">
      <c r="A26" s="612"/>
      <c r="B26" s="327" t="s">
        <v>330</v>
      </c>
      <c r="C26" s="328">
        <f>C14+C18+C22</f>
        <v>0</v>
      </c>
      <c r="D26" s="329">
        <f>SUM(D23:D25)</f>
        <v>0</v>
      </c>
      <c r="E26" s="328">
        <f>SUM(E23:E25)</f>
        <v>0</v>
      </c>
      <c r="F26" s="330">
        <f>SUM(F23:F25)</f>
        <v>0</v>
      </c>
      <c r="G26" s="328">
        <f>SUM(G23:G25)</f>
        <v>0</v>
      </c>
      <c r="H26" s="331" t="str">
        <f t="shared" si="0"/>
        <v/>
      </c>
      <c r="J26"/>
      <c r="K26"/>
      <c r="L26"/>
      <c r="M26"/>
      <c r="N26"/>
      <c r="O26"/>
      <c r="P26"/>
    </row>
    <row r="27" spans="1:16" ht="17.100000000000001" customHeight="1" x14ac:dyDescent="0.2">
      <c r="A27" s="610" t="s">
        <v>334</v>
      </c>
      <c r="B27" s="309" t="s">
        <v>89</v>
      </c>
      <c r="C27" s="310">
        <f>MAX('CR p2-Activité Périscolaire'!H31,'CR p2-Activité Périscolaire'!H40,'CR p2-Activité Périscolaire'!H49)</f>
        <v>0</v>
      </c>
      <c r="D27" s="311">
        <f>'CR p2-Activité Périscolaire'!I31+'CR p2-Activité Périscolaire'!I40+'CR p2-Activité Périscolaire'!I49</f>
        <v>0</v>
      </c>
      <c r="E27" s="312">
        <f>'CR p2-Activité Périscolaire'!K31+'CR p2-Activité Périscolaire'!K40+'CR p2-Activité Périscolaire'!K49</f>
        <v>0</v>
      </c>
      <c r="F27" s="332"/>
      <c r="G27" s="312">
        <f>MIN(E27,D27)</f>
        <v>0</v>
      </c>
      <c r="H27" s="324" t="str">
        <f t="shared" si="0"/>
        <v/>
      </c>
      <c r="J27"/>
      <c r="K27"/>
      <c r="L27"/>
      <c r="M27"/>
      <c r="N27"/>
      <c r="O27"/>
      <c r="P27"/>
    </row>
    <row r="28" spans="1:16" ht="17.100000000000001" customHeight="1" x14ac:dyDescent="0.2">
      <c r="A28" s="610"/>
      <c r="B28" s="309" t="s">
        <v>90</v>
      </c>
      <c r="C28" s="314">
        <f>MAX('CR p2-Activité Périscolaire'!H32,'CR p2-Activité Périscolaire'!H41,'CR p2-Activité Périscolaire'!H50)</f>
        <v>0</v>
      </c>
      <c r="D28" s="333">
        <f>'CR p2-Activité Périscolaire'!I32+'CR p2-Activité Périscolaire'!I41+'CR p2-Activité Périscolaire'!I50</f>
        <v>0</v>
      </c>
      <c r="E28" s="312">
        <f>'CR p2-Activité Périscolaire'!K32+'CR p2-Activité Périscolaire'!K41+'CR p2-Activité Périscolaire'!K50</f>
        <v>0</v>
      </c>
      <c r="F28" s="334"/>
      <c r="G28" s="335">
        <f>MIN(E28,D28)</f>
        <v>0</v>
      </c>
      <c r="H28" s="317" t="str">
        <f t="shared" si="0"/>
        <v/>
      </c>
      <c r="J28"/>
      <c r="K28"/>
      <c r="L28"/>
      <c r="M28"/>
      <c r="N28"/>
      <c r="O28"/>
      <c r="P28"/>
    </row>
    <row r="29" spans="1:16" ht="17.100000000000001" customHeight="1" x14ac:dyDescent="0.2">
      <c r="A29" s="610"/>
      <c r="B29" s="326" t="s">
        <v>104</v>
      </c>
      <c r="C29" s="314">
        <f>MAX('CR p2-Activité Périscolaire'!H33,'CR p2-Activité Périscolaire'!H42,'CR p2-Activité Périscolaire'!H51)</f>
        <v>0</v>
      </c>
      <c r="D29" s="333">
        <f>'CR p2-Activité Périscolaire'!I33+'CR p2-Activité Périscolaire'!I42+'CR p2-Activité Périscolaire'!I51</f>
        <v>0</v>
      </c>
      <c r="E29" s="312">
        <f>'CR p2-Activité Périscolaire'!K33+'CR p2-Activité Périscolaire'!K42+'CR p2-Activité Périscolaire'!K51</f>
        <v>0</v>
      </c>
      <c r="F29" s="334"/>
      <c r="G29" s="335">
        <f>MIN(E29,D29)</f>
        <v>0</v>
      </c>
      <c r="H29" s="317" t="str">
        <f t="shared" si="0"/>
        <v/>
      </c>
      <c r="J29"/>
      <c r="K29"/>
      <c r="L29"/>
      <c r="M29"/>
      <c r="N29"/>
      <c r="O29"/>
      <c r="P29"/>
    </row>
    <row r="30" spans="1:16" ht="17.100000000000001" customHeight="1" x14ac:dyDescent="0.2">
      <c r="A30" s="610"/>
      <c r="B30" s="318" t="s">
        <v>330</v>
      </c>
      <c r="C30" s="319">
        <f>MAX(C27:C29)</f>
        <v>0</v>
      </c>
      <c r="D30" s="320">
        <f>SUM(D27:D29)</f>
        <v>0</v>
      </c>
      <c r="E30" s="336">
        <f>SUM(E27:E29)</f>
        <v>0</v>
      </c>
      <c r="F30" s="337"/>
      <c r="G30" s="336">
        <f>SUM(G27:G29)</f>
        <v>0</v>
      </c>
      <c r="H30" s="323" t="str">
        <f t="shared" si="0"/>
        <v/>
      </c>
    </row>
    <row r="31" spans="1:16" ht="17.100000000000001" customHeight="1" x14ac:dyDescent="0.2">
      <c r="A31" s="610" t="s">
        <v>335</v>
      </c>
      <c r="B31" s="309" t="s">
        <v>89</v>
      </c>
      <c r="C31" s="310">
        <f>'CR p2-Activité Périscolaire'!$H$56</f>
        <v>0</v>
      </c>
      <c r="D31" s="311">
        <f>'CR p2-Activité Périscolaire'!$I$56</f>
        <v>0</v>
      </c>
      <c r="E31" s="312">
        <f>'CR p2-Activité Périscolaire'!K56</f>
        <v>0</v>
      </c>
      <c r="F31" s="332"/>
      <c r="G31" s="312">
        <f>MIN(E31,D31)</f>
        <v>0</v>
      </c>
      <c r="H31" s="324" t="str">
        <f t="shared" si="0"/>
        <v/>
      </c>
    </row>
    <row r="32" spans="1:16" ht="17.100000000000001" customHeight="1" x14ac:dyDescent="0.2">
      <c r="A32" s="610"/>
      <c r="B32" s="309" t="s">
        <v>90</v>
      </c>
      <c r="C32" s="310">
        <f>'CR p2-Activité Périscolaire'!$H$57</f>
        <v>0</v>
      </c>
      <c r="D32" s="338">
        <f>'CR p2-Activité Périscolaire'!$I$57</f>
        <v>0</v>
      </c>
      <c r="E32" s="312">
        <f>'CR p2-Activité Périscolaire'!K57</f>
        <v>0</v>
      </c>
      <c r="F32" s="339"/>
      <c r="G32" s="312">
        <f>MIN(E32,D32)</f>
        <v>0</v>
      </c>
      <c r="H32" s="317" t="str">
        <f t="shared" si="0"/>
        <v/>
      </c>
    </row>
    <row r="33" spans="1:24" ht="17.100000000000001" customHeight="1" x14ac:dyDescent="0.2">
      <c r="A33" s="610"/>
      <c r="B33" s="318" t="s">
        <v>330</v>
      </c>
      <c r="C33" s="319">
        <f>MAX(C31:C32)</f>
        <v>0</v>
      </c>
      <c r="D33" s="320">
        <f>D31+D32</f>
        <v>0</v>
      </c>
      <c r="E33" s="321">
        <f>E31+E32</f>
        <v>0</v>
      </c>
      <c r="F33" s="340"/>
      <c r="G33" s="322">
        <f>G31+G32</f>
        <v>0</v>
      </c>
      <c r="H33" s="323" t="str">
        <f t="shared" si="0"/>
        <v/>
      </c>
    </row>
    <row r="34" spans="1:24" ht="17.100000000000001" customHeight="1" x14ac:dyDescent="0.2">
      <c r="A34" s="611" t="s">
        <v>336</v>
      </c>
      <c r="B34" s="309" t="s">
        <v>89</v>
      </c>
      <c r="C34" s="310">
        <f>C27+IF(OR('CR p2-Activité Périscolaire'!G17="Non",'CR p2-Activité Périscolaire'!G17=""),'CR p2-Activité Périscolaire'!H52,0)+IF(OR('CR p2-Activité Périscolaire'!G19="Non",'CR p2-Activité Périscolaire'!G19=""),'CR p2-Activité Périscolaire'!H54,0)</f>
        <v>0</v>
      </c>
      <c r="D34" s="311">
        <f>D27+D31</f>
        <v>0</v>
      </c>
      <c r="E34" s="312">
        <f>E27+E31</f>
        <v>0</v>
      </c>
      <c r="F34" s="332"/>
      <c r="G34" s="312">
        <f>MIN(E34,D34)</f>
        <v>0</v>
      </c>
      <c r="H34" s="324" t="str">
        <f t="shared" si="0"/>
        <v/>
      </c>
    </row>
    <row r="35" spans="1:24" ht="17.100000000000001" customHeight="1" x14ac:dyDescent="0.2">
      <c r="A35" s="611"/>
      <c r="B35" s="341" t="s">
        <v>90</v>
      </c>
      <c r="C35" s="342">
        <f>C28+IF(OR('CR p2-Activité Périscolaire'!G18="Non",'CR p2-Activité Périscolaire'!G18=""),'CR p2-Activité Périscolaire'!H53,0)+IF(OR('CR p2-Activité Périscolaire'!G20="Non",'CR p2-Activité Périscolaire'!G20=""),'CR p2-Activité Périscolaire'!H55,0)</f>
        <v>0</v>
      </c>
      <c r="D35" s="343">
        <f>D28+D32</f>
        <v>0</v>
      </c>
      <c r="E35" s="344">
        <f>E28+E32</f>
        <v>0</v>
      </c>
      <c r="F35" s="345"/>
      <c r="G35" s="344">
        <f>MIN(E35,D35)</f>
        <v>0</v>
      </c>
      <c r="H35" s="346" t="str">
        <f t="shared" si="0"/>
        <v/>
      </c>
    </row>
    <row r="36" spans="1:24" ht="17.100000000000001" customHeight="1" x14ac:dyDescent="0.2">
      <c r="A36" s="611"/>
      <c r="B36" s="341" t="s">
        <v>104</v>
      </c>
      <c r="C36" s="342">
        <f>C29</f>
        <v>0</v>
      </c>
      <c r="D36" s="343">
        <f>D29</f>
        <v>0</v>
      </c>
      <c r="E36" s="347">
        <f>E29</f>
        <v>0</v>
      </c>
      <c r="F36" s="345"/>
      <c r="G36" s="344">
        <f>MIN(E36,D36)</f>
        <v>0</v>
      </c>
      <c r="H36" s="346" t="str">
        <f t="shared" si="0"/>
        <v/>
      </c>
    </row>
    <row r="37" spans="1:24" ht="17.100000000000001" customHeight="1" x14ac:dyDescent="0.2">
      <c r="A37" s="611"/>
      <c r="B37" s="309" t="s">
        <v>313</v>
      </c>
      <c r="C37" s="314">
        <f>MAX(C35:C36)</f>
        <v>0</v>
      </c>
      <c r="D37" s="315">
        <f>D35+D36</f>
        <v>0</v>
      </c>
      <c r="E37" s="316">
        <f>E35+E36</f>
        <v>0</v>
      </c>
      <c r="F37" s="334"/>
      <c r="G37" s="316">
        <f>G35+G36</f>
        <v>0</v>
      </c>
      <c r="H37" s="346" t="str">
        <f t="shared" si="0"/>
        <v/>
      </c>
    </row>
    <row r="38" spans="1:24" ht="17.100000000000001" customHeight="1" x14ac:dyDescent="0.25">
      <c r="A38" s="611"/>
      <c r="B38" s="327" t="s">
        <v>330</v>
      </c>
      <c r="C38" s="328">
        <f>MAX(C34:C36)</f>
        <v>0</v>
      </c>
      <c r="D38" s="329">
        <f>SUM(D34:D36)</f>
        <v>0</v>
      </c>
      <c r="E38" s="328">
        <f>SUM(E34:E36)</f>
        <v>0</v>
      </c>
      <c r="F38" s="330"/>
      <c r="G38" s="328">
        <f>SUM(G34:G36)</f>
        <v>0</v>
      </c>
      <c r="H38" s="331" t="str">
        <f t="shared" si="0"/>
        <v/>
      </c>
    </row>
    <row r="39" spans="1:24" ht="17.100000000000001" customHeight="1" x14ac:dyDescent="0.2">
      <c r="A39" s="610" t="s">
        <v>337</v>
      </c>
      <c r="B39" s="326" t="s">
        <v>89</v>
      </c>
      <c r="C39" s="310">
        <f t="shared" ref="C39:G40" si="2">C23+C31</f>
        <v>0</v>
      </c>
      <c r="D39" s="338">
        <f t="shared" si="2"/>
        <v>0</v>
      </c>
      <c r="E39" s="310">
        <f t="shared" si="2"/>
        <v>0</v>
      </c>
      <c r="F39" s="310">
        <f t="shared" si="2"/>
        <v>0</v>
      </c>
      <c r="G39" s="310">
        <f t="shared" si="2"/>
        <v>0</v>
      </c>
      <c r="H39" s="317" t="str">
        <f t="shared" si="0"/>
        <v/>
      </c>
    </row>
    <row r="40" spans="1:24" ht="17.100000000000001" customHeight="1" x14ac:dyDescent="0.2">
      <c r="A40" s="610"/>
      <c r="B40" s="326" t="s">
        <v>90</v>
      </c>
      <c r="C40" s="314">
        <f t="shared" si="2"/>
        <v>0</v>
      </c>
      <c r="D40" s="315">
        <f t="shared" si="2"/>
        <v>0</v>
      </c>
      <c r="E40" s="316">
        <f t="shared" si="2"/>
        <v>0</v>
      </c>
      <c r="F40" s="316">
        <f t="shared" si="2"/>
        <v>0</v>
      </c>
      <c r="G40" s="316">
        <f t="shared" si="2"/>
        <v>0</v>
      </c>
      <c r="H40" s="317" t="str">
        <f t="shared" si="0"/>
        <v/>
      </c>
    </row>
    <row r="41" spans="1:24" ht="17.100000000000001" customHeight="1" x14ac:dyDescent="0.2">
      <c r="A41" s="610"/>
      <c r="B41" s="326" t="s">
        <v>104</v>
      </c>
      <c r="C41" s="314">
        <f>C25</f>
        <v>0</v>
      </c>
      <c r="D41" s="315">
        <f>D25</f>
        <v>0</v>
      </c>
      <c r="E41" s="316">
        <f>E25</f>
        <v>0</v>
      </c>
      <c r="F41" s="316">
        <f>F25</f>
        <v>0</v>
      </c>
      <c r="G41" s="316">
        <f>G25</f>
        <v>0</v>
      </c>
      <c r="H41" s="317" t="str">
        <f t="shared" si="0"/>
        <v/>
      </c>
    </row>
    <row r="42" spans="1:24" ht="17.100000000000001" customHeight="1" x14ac:dyDescent="0.2">
      <c r="A42" s="610"/>
      <c r="B42" s="318" t="s">
        <v>330</v>
      </c>
      <c r="C42" s="336">
        <f>MAX(C39:C41)</f>
        <v>0</v>
      </c>
      <c r="D42" s="320">
        <f>SUM(D39:D41)</f>
        <v>0</v>
      </c>
      <c r="E42" s="322">
        <f>SUM(E39:E41)</f>
        <v>0</v>
      </c>
      <c r="F42" s="322">
        <f>SUM(F39:F41)</f>
        <v>0</v>
      </c>
      <c r="G42" s="322">
        <f>SUM(G39:G41)</f>
        <v>0</v>
      </c>
      <c r="H42" s="323" t="str">
        <f t="shared" si="0"/>
        <v/>
      </c>
    </row>
    <row r="43" spans="1:24" ht="17.100000000000001" customHeight="1" x14ac:dyDescent="0.2">
      <c r="A43" s="606" t="s">
        <v>338</v>
      </c>
      <c r="B43" s="326" t="s">
        <v>89</v>
      </c>
      <c r="C43" s="310">
        <f>C23+C34-IF('CR p2-Activité Périscolaire'!G17="oui",'CR p3 Choix option + Activité E'!H17,0)-IF('CR p2-Activité Périscolaire'!G19="Oui",'CR p3 Choix option + Activité E'!H20,0)</f>
        <v>0</v>
      </c>
      <c r="D43" s="338">
        <f t="shared" ref="D43:G45" si="3">D23+D34</f>
        <v>0</v>
      </c>
      <c r="E43" s="310">
        <f t="shared" si="3"/>
        <v>0</v>
      </c>
      <c r="F43" s="310">
        <f t="shared" si="3"/>
        <v>0</v>
      </c>
      <c r="G43" s="310">
        <f t="shared" si="3"/>
        <v>0</v>
      </c>
      <c r="H43" s="317" t="str">
        <f t="shared" si="0"/>
        <v/>
      </c>
    </row>
    <row r="44" spans="1:24" ht="17.100000000000001" customHeight="1" x14ac:dyDescent="0.2">
      <c r="A44" s="606"/>
      <c r="B44" s="326" t="s">
        <v>90</v>
      </c>
      <c r="C44" s="314">
        <f>C24+C35-IF('CR p2-Activité Périscolaire'!G18="Oui",'CR p3 Choix option + Activité E'!H18,0)-IF('CR p2-Activité Périscolaire'!G20="Oui",'CR p3 Choix option + Activité E'!H21,0)</f>
        <v>0</v>
      </c>
      <c r="D44" s="315">
        <f t="shared" si="3"/>
        <v>0</v>
      </c>
      <c r="E44" s="316">
        <f t="shared" si="3"/>
        <v>0</v>
      </c>
      <c r="F44" s="316">
        <f t="shared" si="3"/>
        <v>0</v>
      </c>
      <c r="G44" s="316">
        <f t="shared" si="3"/>
        <v>0</v>
      </c>
      <c r="H44" s="317" t="str">
        <f t="shared" si="0"/>
        <v/>
      </c>
    </row>
    <row r="45" spans="1:24" ht="17.100000000000001" customHeight="1" x14ac:dyDescent="0.2">
      <c r="A45" s="606"/>
      <c r="B45" s="326" t="s">
        <v>104</v>
      </c>
      <c r="C45" s="314">
        <f>C25+C36</f>
        <v>0</v>
      </c>
      <c r="D45" s="315">
        <f t="shared" si="3"/>
        <v>0</v>
      </c>
      <c r="E45" s="316">
        <f t="shared" si="3"/>
        <v>0</v>
      </c>
      <c r="F45" s="316">
        <f t="shared" si="3"/>
        <v>0</v>
      </c>
      <c r="G45" s="316">
        <f t="shared" si="3"/>
        <v>0</v>
      </c>
      <c r="H45" s="317" t="str">
        <f t="shared" si="0"/>
        <v/>
      </c>
      <c r="W45" s="102"/>
      <c r="X45" s="348"/>
    </row>
    <row r="46" spans="1:24" ht="17.100000000000001" customHeight="1" x14ac:dyDescent="0.25">
      <c r="A46" s="606"/>
      <c r="B46" s="327" t="s">
        <v>330</v>
      </c>
      <c r="C46" s="328">
        <f>MAX(C43:C45)</f>
        <v>0</v>
      </c>
      <c r="D46" s="329">
        <f>D26+D38</f>
        <v>0</v>
      </c>
      <c r="E46" s="328">
        <f>E26+E38</f>
        <v>0</v>
      </c>
      <c r="F46" s="330">
        <f>SUM(F43:F45)</f>
        <v>0</v>
      </c>
      <c r="G46" s="328">
        <f>G26+G38</f>
        <v>0</v>
      </c>
      <c r="H46" s="331" t="str">
        <f t="shared" si="0"/>
        <v/>
      </c>
    </row>
    <row r="47" spans="1:24" ht="17.100000000000001" customHeight="1" x14ac:dyDescent="0.2">
      <c r="A47" s="607" t="s">
        <v>339</v>
      </c>
      <c r="B47" s="326" t="s">
        <v>89</v>
      </c>
      <c r="C47" s="310">
        <f>'CR p2-Activité Périscolaire'!H62</f>
        <v>0</v>
      </c>
      <c r="D47" s="338">
        <f>'CR p2-Activité Périscolaire'!I62</f>
        <v>0</v>
      </c>
      <c r="E47" s="310">
        <f>'CR p2-Activité Périscolaire'!J62</f>
        <v>0</v>
      </c>
      <c r="F47" s="349"/>
      <c r="G47" s="310">
        <f>MIN(D47,E47)</f>
        <v>0</v>
      </c>
      <c r="H47" s="317" t="str">
        <f t="shared" si="0"/>
        <v/>
      </c>
    </row>
    <row r="48" spans="1:24" ht="17.100000000000001" customHeight="1" x14ac:dyDescent="0.2">
      <c r="A48" s="607"/>
      <c r="B48" s="309" t="s">
        <v>340</v>
      </c>
      <c r="C48" s="310">
        <f>'CR p2-Activité Périscolaire'!H63</f>
        <v>0</v>
      </c>
      <c r="D48" s="338">
        <f>'CR p2-Activité Périscolaire'!I63</f>
        <v>0</v>
      </c>
      <c r="E48" s="350">
        <f>'CR p2-Activité Périscolaire'!J63</f>
        <v>0</v>
      </c>
      <c r="F48" s="339"/>
      <c r="G48" s="310">
        <f>MIN(D48,E48)</f>
        <v>0</v>
      </c>
      <c r="H48" s="317" t="str">
        <f t="shared" si="0"/>
        <v/>
      </c>
    </row>
    <row r="49" spans="1:256" ht="17.100000000000001" customHeight="1" x14ac:dyDescent="0.25">
      <c r="A49" s="607"/>
      <c r="B49" s="327" t="s">
        <v>330</v>
      </c>
      <c r="C49" s="328">
        <f>MAX(C47:C48)</f>
        <v>0</v>
      </c>
      <c r="D49" s="329">
        <f>D47+D48</f>
        <v>0</v>
      </c>
      <c r="E49" s="328">
        <f>E47+E48</f>
        <v>0</v>
      </c>
      <c r="F49" s="330"/>
      <c r="G49" s="328">
        <f>G47+G48</f>
        <v>0</v>
      </c>
      <c r="H49" s="331" t="str">
        <f t="shared" si="0"/>
        <v/>
      </c>
    </row>
    <row r="50" spans="1:256" ht="17.100000000000001" customHeight="1" x14ac:dyDescent="0.2">
      <c r="A50" s="608" t="s">
        <v>341</v>
      </c>
      <c r="B50" s="309" t="s">
        <v>89</v>
      </c>
      <c r="C50" s="310">
        <f>'CR p2-Activité Périscolaire'!$H$66</f>
        <v>0</v>
      </c>
      <c r="D50" s="311">
        <f>'CR p2-Activité Périscolaire'!$I$66</f>
        <v>0</v>
      </c>
      <c r="E50" s="312">
        <f>'CR p2-Activité Périscolaire'!$J$66</f>
        <v>0</v>
      </c>
      <c r="F50" s="332"/>
      <c r="G50" s="312">
        <f>E50</f>
        <v>0</v>
      </c>
      <c r="H50" s="324" t="str">
        <f t="shared" si="0"/>
        <v/>
      </c>
    </row>
    <row r="51" spans="1:256" ht="17.100000000000001" customHeight="1" x14ac:dyDescent="0.2">
      <c r="A51" s="608"/>
      <c r="B51" s="309" t="s">
        <v>90</v>
      </c>
      <c r="C51" s="314">
        <f>'CR p2-Activité Périscolaire'!$H$67</f>
        <v>0</v>
      </c>
      <c r="D51" s="315">
        <f>'CR p2-Activité Périscolaire'!$I$67</f>
        <v>0</v>
      </c>
      <c r="E51" s="316">
        <f>'CR p2-Activité Périscolaire'!$J$67</f>
        <v>0</v>
      </c>
      <c r="F51" s="334"/>
      <c r="G51" s="316">
        <f>E51</f>
        <v>0</v>
      </c>
      <c r="H51" s="317" t="str">
        <f t="shared" si="0"/>
        <v/>
      </c>
    </row>
    <row r="52" spans="1:256" ht="17.100000000000001" customHeight="1" x14ac:dyDescent="0.2">
      <c r="A52" s="608"/>
      <c r="B52" s="309" t="s">
        <v>104</v>
      </c>
      <c r="C52" s="314">
        <f>'CR p2-Activité Périscolaire'!$H$68</f>
        <v>0</v>
      </c>
      <c r="D52" s="315">
        <f>'CR p2-Activité Périscolaire'!$I$68</f>
        <v>0</v>
      </c>
      <c r="E52" s="316">
        <f>'CR p2-Activité Périscolaire'!$J$68</f>
        <v>0</v>
      </c>
      <c r="F52" s="334"/>
      <c r="G52" s="316">
        <f>E52</f>
        <v>0</v>
      </c>
      <c r="H52" s="317" t="str">
        <f t="shared" si="0"/>
        <v/>
      </c>
    </row>
    <row r="53" spans="1:256" ht="17.100000000000001" customHeight="1" x14ac:dyDescent="0.25">
      <c r="A53" s="608"/>
      <c r="B53" s="327" t="s">
        <v>330</v>
      </c>
      <c r="C53" s="328">
        <f>'CR p2-Activité Périscolaire'!$H$69</f>
        <v>0</v>
      </c>
      <c r="D53" s="329">
        <f>'CR p2-Activité Périscolaire'!$I$69</f>
        <v>0</v>
      </c>
      <c r="E53" s="328">
        <f>'CR p2-Activité Périscolaire'!$J$69</f>
        <v>0</v>
      </c>
      <c r="F53" s="330"/>
      <c r="G53" s="328">
        <f>SUM(G50:G52)</f>
        <v>0</v>
      </c>
      <c r="H53" s="331" t="str">
        <f t="shared" si="0"/>
        <v/>
      </c>
    </row>
    <row r="54" spans="1:256" ht="17.100000000000001" customHeight="1" x14ac:dyDescent="0.2">
      <c r="A54" s="609" t="s">
        <v>342</v>
      </c>
      <c r="B54" s="309" t="s">
        <v>89</v>
      </c>
      <c r="C54" s="310">
        <f>MAX(C43,C47)</f>
        <v>0</v>
      </c>
      <c r="D54" s="311">
        <f t="shared" ref="D54:G55" si="4">D43+D47</f>
        <v>0</v>
      </c>
      <c r="E54" s="312">
        <f t="shared" si="4"/>
        <v>0</v>
      </c>
      <c r="F54" s="310">
        <f t="shared" si="4"/>
        <v>0</v>
      </c>
      <c r="G54" s="312">
        <f t="shared" si="4"/>
        <v>0</v>
      </c>
      <c r="H54" s="324" t="str">
        <f t="shared" si="0"/>
        <v/>
      </c>
    </row>
    <row r="55" spans="1:256" ht="17.100000000000001" customHeight="1" x14ac:dyDescent="0.2">
      <c r="A55" s="609"/>
      <c r="B55" s="309" t="s">
        <v>90</v>
      </c>
      <c r="C55" s="310">
        <f>MAX(C44,C48)</f>
        <v>0</v>
      </c>
      <c r="D55" s="315">
        <f t="shared" si="4"/>
        <v>0</v>
      </c>
      <c r="E55" s="316">
        <f t="shared" si="4"/>
        <v>0</v>
      </c>
      <c r="F55" s="316">
        <f t="shared" si="4"/>
        <v>0</v>
      </c>
      <c r="G55" s="316">
        <f t="shared" si="4"/>
        <v>0</v>
      </c>
      <c r="H55" s="317" t="str">
        <f t="shared" si="0"/>
        <v/>
      </c>
    </row>
    <row r="56" spans="1:256" ht="17.100000000000001" customHeight="1" x14ac:dyDescent="0.2">
      <c r="A56" s="609"/>
      <c r="B56" s="309" t="s">
        <v>104</v>
      </c>
      <c r="C56" s="314">
        <f>C36+C25</f>
        <v>0</v>
      </c>
      <c r="D56" s="315">
        <f>D45</f>
        <v>0</v>
      </c>
      <c r="E56" s="314">
        <f>E45</f>
        <v>0</v>
      </c>
      <c r="F56" s="314">
        <f>F45</f>
        <v>0</v>
      </c>
      <c r="G56" s="314">
        <f>G45</f>
        <v>0</v>
      </c>
      <c r="H56" s="317" t="str">
        <f t="shared" si="0"/>
        <v/>
      </c>
    </row>
    <row r="57" spans="1:256" ht="17.100000000000001" customHeight="1" x14ac:dyDescent="0.25">
      <c r="A57" s="609"/>
      <c r="B57" s="327" t="s">
        <v>330</v>
      </c>
      <c r="C57" s="328">
        <f>MAX(C54:C56)</f>
        <v>0</v>
      </c>
      <c r="D57" s="329">
        <f>SUM(D54:D56)</f>
        <v>0</v>
      </c>
      <c r="E57" s="328">
        <f>SUM(E54:E56)</f>
        <v>0</v>
      </c>
      <c r="F57" s="330">
        <f>SUM(F54:F56)</f>
        <v>0</v>
      </c>
      <c r="G57" s="328">
        <f>SUM(G54:G56)</f>
        <v>0</v>
      </c>
      <c r="H57" s="331" t="str">
        <f t="shared" si="0"/>
        <v/>
      </c>
    </row>
    <row r="58" spans="1:256" x14ac:dyDescent="0.2">
      <c r="E58" s="351"/>
      <c r="F58" s="351"/>
    </row>
    <row r="59" spans="1:256" x14ac:dyDescent="0.2">
      <c r="E59" s="351"/>
      <c r="F59" s="351"/>
    </row>
    <row r="60" spans="1:256" ht="16.149999999999999" customHeight="1" x14ac:dyDescent="0.2">
      <c r="A60" s="604" t="s">
        <v>343</v>
      </c>
      <c r="B60" s="604"/>
      <c r="C60" s="604"/>
      <c r="D60" s="604"/>
      <c r="E60" s="604"/>
      <c r="F60" s="604"/>
      <c r="G60" s="604"/>
      <c r="H60"/>
      <c r="IV60" s="102"/>
    </row>
    <row r="61" spans="1:256" x14ac:dyDescent="0.2">
      <c r="A61" s="352"/>
      <c r="B61" s="605" t="str">
        <f>"PSO Extra "&amp;F3</f>
        <v>PSO Extra 2016</v>
      </c>
      <c r="C61" s="605"/>
      <c r="D61" s="605" t="str">
        <f>"PSO Peri "&amp;F3</f>
        <v>PSO Peri 2016</v>
      </c>
      <c r="E61" s="605"/>
      <c r="F61" s="605" t="str">
        <f>"ASRE "&amp;F3</f>
        <v>ASRE 2016</v>
      </c>
      <c r="G61" s="605"/>
    </row>
    <row r="62" spans="1:256" x14ac:dyDescent="0.2">
      <c r="A62" s="353" t="s">
        <v>271</v>
      </c>
      <c r="B62" s="588">
        <f>'CR p7 Données financières'!F36</f>
        <v>0</v>
      </c>
      <c r="C62" s="588"/>
      <c r="D62" s="588">
        <f>'CR p7 Données financières'!G36</f>
        <v>0</v>
      </c>
      <c r="E62" s="588"/>
      <c r="F62" s="588"/>
      <c r="G62" s="588"/>
    </row>
    <row r="63" spans="1:256" x14ac:dyDescent="0.2">
      <c r="A63" s="353" t="s">
        <v>344</v>
      </c>
      <c r="B63" s="588">
        <f>'CR p7 Données financières'!F59</f>
        <v>0</v>
      </c>
      <c r="C63" s="588"/>
      <c r="D63" s="588">
        <f>'CR p7 Données financières'!G59</f>
        <v>0</v>
      </c>
      <c r="E63" s="588"/>
      <c r="F63" s="588"/>
      <c r="G63" s="588"/>
    </row>
    <row r="64" spans="1:256" x14ac:dyDescent="0.2">
      <c r="A64" s="353" t="s">
        <v>345</v>
      </c>
      <c r="B64" s="588">
        <f>B63-B62</f>
        <v>0</v>
      </c>
      <c r="C64" s="588"/>
      <c r="D64" s="588">
        <f>D63-D62</f>
        <v>0</v>
      </c>
      <c r="E64" s="588"/>
      <c r="F64" s="588"/>
      <c r="G64" s="588"/>
    </row>
    <row r="65" spans="1:8" x14ac:dyDescent="0.2">
      <c r="A65" s="353" t="s">
        <v>273</v>
      </c>
      <c r="B65" s="603">
        <f>E26</f>
        <v>0</v>
      </c>
      <c r="C65" s="603"/>
      <c r="D65" s="603">
        <f>E38</f>
        <v>0</v>
      </c>
      <c r="E65" s="603"/>
      <c r="F65" s="603">
        <f>E49</f>
        <v>0</v>
      </c>
      <c r="G65" s="603"/>
    </row>
    <row r="66" spans="1:8" x14ac:dyDescent="0.2">
      <c r="A66" s="353" t="s">
        <v>346</v>
      </c>
      <c r="B66" s="589" t="e">
        <f>B62/B65</f>
        <v>#DIV/0!</v>
      </c>
      <c r="C66" s="589"/>
      <c r="D66" s="589" t="e">
        <f>D62/(D65+F65)</f>
        <v>#DIV/0!</v>
      </c>
      <c r="E66" s="589"/>
      <c r="F66" s="589"/>
      <c r="G66" s="589"/>
    </row>
    <row r="67" spans="1:8" x14ac:dyDescent="0.2">
      <c r="A67" s="353" t="s">
        <v>347</v>
      </c>
      <c r="B67" s="603">
        <f>G26</f>
        <v>0</v>
      </c>
      <c r="C67" s="603"/>
      <c r="D67" s="603">
        <f>G38</f>
        <v>0</v>
      </c>
      <c r="E67" s="603"/>
      <c r="F67" s="603">
        <f>G49</f>
        <v>0</v>
      </c>
      <c r="G67" s="603"/>
    </row>
    <row r="68" spans="1:8" x14ac:dyDescent="0.2">
      <c r="A68" s="102"/>
      <c r="B68" s="102"/>
      <c r="C68" s="102"/>
      <c r="D68" s="102"/>
      <c r="E68" s="102"/>
      <c r="F68" s="102"/>
    </row>
    <row r="69" spans="1:8" ht="15.75" x14ac:dyDescent="0.25">
      <c r="A69" s="354" t="s">
        <v>348</v>
      </c>
      <c r="B69" s="602" t="e">
        <f>'CR p7 Données financières'!L50</f>
        <v>#DIV/0!</v>
      </c>
      <c r="C69" s="602"/>
      <c r="D69" s="102"/>
      <c r="E69" s="102"/>
      <c r="F69" s="102"/>
    </row>
    <row r="70" spans="1:8" ht="15.75" x14ac:dyDescent="0.2">
      <c r="A70" s="355" t="s">
        <v>291</v>
      </c>
      <c r="B70" s="602" t="e">
        <f>'CR p7 Données financières'!L51</f>
        <v>#DIV/0!</v>
      </c>
      <c r="C70" s="602"/>
    </row>
    <row r="71" spans="1:8" ht="15.75" x14ac:dyDescent="0.2">
      <c r="A71" s="355" t="s">
        <v>293</v>
      </c>
      <c r="B71" s="602">
        <f>'CR p7 Données financières'!L52</f>
        <v>0</v>
      </c>
      <c r="C71" s="602"/>
    </row>
    <row r="72" spans="1:8" ht="15.75" x14ac:dyDescent="0.25">
      <c r="A72" s="354" t="s">
        <v>295</v>
      </c>
      <c r="B72" s="602" t="e">
        <f>'CR p7 Données financières'!L53</f>
        <v>#DIV/0!</v>
      </c>
      <c r="C72" s="602"/>
      <c r="D72" s="102"/>
      <c r="E72" s="102"/>
    </row>
    <row r="73" spans="1:8" x14ac:dyDescent="0.2">
      <c r="D73" s="102"/>
      <c r="E73" s="102"/>
    </row>
    <row r="74" spans="1:8" ht="14.85" customHeight="1" x14ac:dyDescent="0.2">
      <c r="A74" s="582" t="s">
        <v>349</v>
      </c>
      <c r="B74" s="582"/>
      <c r="C74" s="582"/>
      <c r="D74" s="582"/>
    </row>
    <row r="75" spans="1:8" x14ac:dyDescent="0.2">
      <c r="A75" s="582"/>
      <c r="B75" s="582"/>
      <c r="C75" s="582"/>
      <c r="D75" s="582"/>
    </row>
    <row r="76" spans="1:8" ht="15" x14ac:dyDescent="0.2">
      <c r="A76" s="356" t="s">
        <v>302</v>
      </c>
      <c r="B76" s="585">
        <f>'CR p6 Aide locale "bonification'!F48</f>
        <v>0</v>
      </c>
      <c r="C76" s="585"/>
      <c r="D76" s="585"/>
    </row>
    <row r="77" spans="1:8" ht="15" x14ac:dyDescent="0.2">
      <c r="A77" s="356" t="s">
        <v>304</v>
      </c>
      <c r="B77" s="580">
        <f>'CR p6 Aide locale "bonification'!F55</f>
        <v>0</v>
      </c>
      <c r="C77" s="580"/>
      <c r="D77" s="580"/>
    </row>
    <row r="78" spans="1:8" ht="15" x14ac:dyDescent="0.2">
      <c r="A78" s="356" t="s">
        <v>350</v>
      </c>
      <c r="B78" s="580">
        <f>SUM(B76:B77)</f>
        <v>0</v>
      </c>
      <c r="C78" s="580"/>
      <c r="D78" s="580"/>
    </row>
    <row r="79" spans="1:8" ht="14.25" x14ac:dyDescent="0.2">
      <c r="A79" s="179" t="s">
        <v>308</v>
      </c>
      <c r="H79" s="348" t="s">
        <v>351</v>
      </c>
    </row>
  </sheetData>
  <sheetProtection password="C60F" sheet="1"/>
  <mergeCells count="42">
    <mergeCell ref="A11:A14"/>
    <mergeCell ref="A15:A18"/>
    <mergeCell ref="A19:A22"/>
    <mergeCell ref="A23:A26"/>
    <mergeCell ref="A2:D2"/>
    <mergeCell ref="B3:D3"/>
    <mergeCell ref="B4:D4"/>
    <mergeCell ref="A6:H6"/>
    <mergeCell ref="A43:A46"/>
    <mergeCell ref="A47:A49"/>
    <mergeCell ref="A50:A53"/>
    <mergeCell ref="A54:A57"/>
    <mergeCell ref="A27:A30"/>
    <mergeCell ref="A31:A33"/>
    <mergeCell ref="A34:A38"/>
    <mergeCell ref="A39:A42"/>
    <mergeCell ref="B62:C62"/>
    <mergeCell ref="D62:G62"/>
    <mergeCell ref="B63:C63"/>
    <mergeCell ref="D63:G63"/>
    <mergeCell ref="A60:G60"/>
    <mergeCell ref="B61:C61"/>
    <mergeCell ref="D61:E61"/>
    <mergeCell ref="F61:G61"/>
    <mergeCell ref="B66:C66"/>
    <mergeCell ref="D66:G66"/>
    <mergeCell ref="B67:C67"/>
    <mergeCell ref="D67:E67"/>
    <mergeCell ref="F67:G67"/>
    <mergeCell ref="B64:C64"/>
    <mergeCell ref="D64:G64"/>
    <mergeCell ref="B65:C65"/>
    <mergeCell ref="D65:E65"/>
    <mergeCell ref="F65:G65"/>
    <mergeCell ref="A74:D75"/>
    <mergeCell ref="B76:D76"/>
    <mergeCell ref="B77:D77"/>
    <mergeCell ref="B78:D78"/>
    <mergeCell ref="B69:C69"/>
    <mergeCell ref="B70:C70"/>
    <mergeCell ref="B71:C71"/>
    <mergeCell ref="B72:C72"/>
  </mergeCells>
  <phoneticPr fontId="80" type="noConversion"/>
  <pageMargins left="0.49236111111111114" right="0.49236111111111114" top="0.49236111111111114" bottom="0.49236111111111114" header="0.51180555555555551" footer="0.51180555555555551"/>
  <pageSetup paperSize="9" firstPageNumber="0" orientation="portrait" horizontalDpi="300" verticalDpi="300"/>
  <headerFooter alignWithMargins="0"/>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13</vt:i4>
      </vt:variant>
    </vt:vector>
  </HeadingPairs>
  <TitlesOfParts>
    <vt:vector size="28" baseType="lpstr">
      <vt:lpstr>Lisez moi</vt:lpstr>
      <vt:lpstr>CR p1 identification</vt:lpstr>
      <vt:lpstr>CR p2-Activité Périscolaire</vt:lpstr>
      <vt:lpstr>CR p3 Choix option + Activité E</vt:lpstr>
      <vt:lpstr>CR p4 Activité Extra PV+SEJ</vt:lpstr>
      <vt:lpstr>CR p5 Activité Extra Vac Eté+SE</vt:lpstr>
      <vt:lpstr>CR p6 Aide locale "bonification</vt:lpstr>
      <vt:lpstr>CR p7 Données financières</vt:lpstr>
      <vt:lpstr>CR p8 Récapitulatif Activité Ex</vt:lpstr>
      <vt:lpstr>CR p9 Détail charges personnel</vt:lpstr>
      <vt:lpstr>CR p10 Mises à dispo</vt:lpstr>
      <vt:lpstr>CR p11 Détail amortissement</vt:lpstr>
      <vt:lpstr>CR p12 Données annuelles équipe</vt:lpstr>
      <vt:lpstr>CR p13 Attestation bordereaux  </vt:lpstr>
      <vt:lpstr>CR p14 Exemp bordx présences</vt:lpstr>
      <vt:lpstr>'CR p2-Activité Périscolaire'!Excel_BuiltIn_Print_Area</vt:lpstr>
      <vt:lpstr>'CR p3 Choix option + Activité E'!Excel_BuiltIn_Print_Area</vt:lpstr>
      <vt:lpstr>'CR p7 Données financières'!Excel_BuiltIn_Print_Area</vt:lpstr>
      <vt:lpstr>'CR p8 Récapitulatif Activité Ex'!Excel_BuiltIn_Print_Area</vt:lpstr>
      <vt:lpstr>Options</vt:lpstr>
      <vt:lpstr>'CR p1 identification'!Zone_d_impression</vt:lpstr>
      <vt:lpstr>'CR p2-Activité Périscolaire'!Zone_d_impression</vt:lpstr>
      <vt:lpstr>'CR p3 Choix option + Activité E'!Zone_d_impression</vt:lpstr>
      <vt:lpstr>'CR p4 Activité Extra PV+SEJ'!Zone_d_impression</vt:lpstr>
      <vt:lpstr>'CR p5 Activité Extra Vac Eté+SE'!Zone_d_impression</vt:lpstr>
      <vt:lpstr>'CR p6 Aide locale "bonification'!Zone_d_impression</vt:lpstr>
      <vt:lpstr>'CR p7 Données financières'!Zone_d_impression</vt:lpstr>
      <vt:lpstr>'CR p8 Récapitulatif Activité Ex'!Zone_d_impression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Philippe VOIRIN</dc:creator>
  <cp:lastModifiedBy>Philippe VOIRIN</cp:lastModifiedBy>
  <dcterms:created xsi:type="dcterms:W3CDTF">2017-04-19T09:18:13Z</dcterms:created>
  <dcterms:modified xsi:type="dcterms:W3CDTF">2017-04-24T08:54:15Z</dcterms:modified>
</cp:coreProperties>
</file>